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5120" yWindow="460" windowWidth="13680" windowHeight="17000" tabRatio="500" activeTab="4"/>
  </bookViews>
  <sheets>
    <sheet name="Itinerary" sheetId="1" r:id="rId1"/>
    <sheet name="Czech Republic" sheetId="2" r:id="rId2"/>
    <sheet name="Germany" sheetId="3" r:id="rId3"/>
    <sheet name="Austria" sheetId="4" r:id="rId4"/>
    <sheet name="Pivot Table 1" sheetId="6" r:id="rId5"/>
  </sheets>
  <calcPr calcId="150001" concurrentCalc="0"/>
  <pivotCaches>
    <pivotCache cacheId="78" r:id="rId6"/>
    <pivotCache cacheId="82" r:id="rId7"/>
    <pivotCache cacheId="86" r:id="rId8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2">
      <go:sheetsCustomData xmlns:go="http://customooxmlschemas.google.com/" r:id="rId13" roundtripDataChecksum="aDUyBBkHSTMH40mbSoff5ZmoXMhIPujsEFzLP5NVOVQ="/>
    </ext>
  </extLst>
</workbook>
</file>

<file path=xl/calcChain.xml><?xml version="1.0" encoding="utf-8"?>
<calcChain xmlns="http://schemas.openxmlformats.org/spreadsheetml/2006/main">
  <c r="K55" i="3" l="1"/>
  <c r="K30" i="4"/>
  <c r="K29" i="4"/>
  <c r="K71" i="4"/>
  <c r="K73" i="4"/>
  <c r="K58" i="4"/>
  <c r="K27" i="2"/>
  <c r="K48" i="2"/>
  <c r="I29" i="2"/>
  <c r="K11" i="2"/>
  <c r="K9" i="2"/>
  <c r="K8" i="2"/>
  <c r="I8" i="2"/>
  <c r="B43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31" i="4"/>
  <c r="K32" i="4"/>
  <c r="K33" i="4"/>
  <c r="K34" i="4"/>
  <c r="K35" i="4"/>
  <c r="K36" i="4"/>
  <c r="K37" i="4"/>
  <c r="K38" i="4"/>
  <c r="K39" i="4"/>
  <c r="K40" i="4"/>
  <c r="K41" i="4"/>
  <c r="K43" i="4"/>
  <c r="K44" i="4"/>
  <c r="K45" i="4"/>
  <c r="K46" i="4"/>
  <c r="K47" i="4"/>
  <c r="K48" i="4"/>
  <c r="K49" i="4"/>
  <c r="K50" i="4"/>
  <c r="K52" i="4"/>
  <c r="K53" i="4"/>
  <c r="K54" i="4"/>
  <c r="K55" i="4"/>
  <c r="K56" i="4"/>
  <c r="K57" i="4"/>
  <c r="K59" i="4"/>
  <c r="K60" i="4"/>
  <c r="K61" i="4"/>
  <c r="K62" i="4"/>
  <c r="K63" i="4"/>
  <c r="K64" i="4"/>
  <c r="K65" i="4"/>
  <c r="K66" i="4"/>
  <c r="K67" i="4"/>
  <c r="K68" i="4"/>
  <c r="K69" i="4"/>
  <c r="K70" i="4"/>
  <c r="K72" i="4"/>
  <c r="K74" i="4"/>
  <c r="K75" i="4"/>
  <c r="K76" i="4"/>
  <c r="K77" i="4"/>
  <c r="K78" i="4"/>
  <c r="K79" i="4"/>
  <c r="K80" i="4"/>
  <c r="J80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30" i="4"/>
  <c r="I31" i="4"/>
  <c r="I32" i="4"/>
  <c r="I33" i="4"/>
  <c r="I34" i="4"/>
  <c r="I35" i="4"/>
  <c r="I36" i="4"/>
  <c r="I37" i="4"/>
  <c r="I38" i="4"/>
  <c r="I39" i="4"/>
  <c r="I40" i="4"/>
  <c r="I41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H80" i="4"/>
  <c r="B26" i="4"/>
  <c r="B27" i="4"/>
  <c r="B28" i="4"/>
  <c r="B30" i="4"/>
  <c r="B31" i="4"/>
  <c r="B32" i="4"/>
  <c r="B33" i="4"/>
  <c r="B34" i="4"/>
  <c r="B35" i="4"/>
  <c r="B36" i="4"/>
  <c r="B37" i="4"/>
  <c r="B38" i="4"/>
  <c r="B39" i="4"/>
  <c r="B45" i="4"/>
  <c r="B46" i="4"/>
  <c r="B48" i="4"/>
  <c r="B49" i="4"/>
  <c r="B50" i="4"/>
  <c r="B51" i="4"/>
  <c r="B52" i="4"/>
  <c r="B53" i="4"/>
  <c r="B54" i="4"/>
  <c r="B55" i="4"/>
  <c r="B56" i="4"/>
  <c r="B57" i="4"/>
  <c r="B76" i="4"/>
  <c r="B77" i="4"/>
  <c r="B78" i="4"/>
  <c r="B7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58" i="4"/>
  <c r="B47" i="4"/>
  <c r="B44" i="4"/>
  <c r="B40" i="4"/>
  <c r="A26" i="4"/>
  <c r="A27" i="4"/>
  <c r="A28" i="4"/>
  <c r="A30" i="4"/>
  <c r="A31" i="4"/>
  <c r="A32" i="4"/>
  <c r="A33" i="4"/>
  <c r="A34" i="4"/>
  <c r="A35" i="4"/>
  <c r="A36" i="4"/>
  <c r="A37" i="4"/>
  <c r="A38" i="4"/>
  <c r="A39" i="4"/>
  <c r="B29" i="4"/>
  <c r="A29" i="4"/>
  <c r="B9" i="4"/>
  <c r="B10" i="4"/>
  <c r="B11" i="4"/>
  <c r="B13" i="4"/>
  <c r="B14" i="4"/>
  <c r="B15" i="4"/>
  <c r="B17" i="4"/>
  <c r="B18" i="4"/>
  <c r="B19" i="4"/>
  <c r="B20" i="4"/>
  <c r="B21" i="4"/>
  <c r="B22" i="4"/>
  <c r="B23" i="4"/>
  <c r="B24" i="4"/>
  <c r="A10" i="4"/>
  <c r="A11" i="4"/>
  <c r="A13" i="4"/>
  <c r="A14" i="4"/>
  <c r="A15" i="4"/>
  <c r="A17" i="4"/>
  <c r="A18" i="4"/>
  <c r="A19" i="4"/>
  <c r="A20" i="4"/>
  <c r="A21" i="4"/>
  <c r="A22" i="4"/>
  <c r="A23" i="4"/>
  <c r="A24" i="4"/>
  <c r="B16" i="4"/>
  <c r="A16" i="4"/>
  <c r="B12" i="4"/>
  <c r="A12" i="4"/>
  <c r="B5" i="4"/>
  <c r="B3" i="4"/>
  <c r="B4" i="4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75" i="3"/>
  <c r="J75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H75" i="3"/>
  <c r="K74" i="3"/>
  <c r="B24" i="3"/>
  <c r="B26" i="3"/>
  <c r="B38" i="3"/>
  <c r="B71" i="3"/>
  <c r="B72" i="3"/>
  <c r="B73" i="3"/>
  <c r="B74" i="3"/>
  <c r="A23" i="3"/>
  <c r="A24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K73" i="3"/>
  <c r="K72" i="3"/>
  <c r="K71" i="3"/>
  <c r="K70" i="3"/>
  <c r="K69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B55" i="3"/>
  <c r="K54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27" i="3"/>
  <c r="B28" i="3"/>
  <c r="B29" i="3"/>
  <c r="B30" i="3"/>
  <c r="B31" i="3"/>
  <c r="B32" i="3"/>
  <c r="B33" i="3"/>
  <c r="B34" i="3"/>
  <c r="B35" i="3"/>
  <c r="B36" i="3"/>
  <c r="B37" i="3"/>
  <c r="B25" i="3"/>
  <c r="A25" i="3"/>
  <c r="B9" i="3"/>
  <c r="B10" i="3"/>
  <c r="B11" i="3"/>
  <c r="B13" i="3"/>
  <c r="B14" i="3"/>
  <c r="B15" i="3"/>
  <c r="B16" i="3"/>
  <c r="B17" i="3"/>
  <c r="B18" i="3"/>
  <c r="B19" i="3"/>
  <c r="B20" i="3"/>
  <c r="B21" i="3"/>
  <c r="B22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B12" i="3"/>
  <c r="B5" i="3"/>
  <c r="B3" i="3"/>
  <c r="B4" i="3"/>
  <c r="K78" i="2"/>
  <c r="I78" i="2"/>
  <c r="B34" i="2"/>
  <c r="B36" i="2"/>
  <c r="B38" i="2"/>
  <c r="B39" i="2"/>
  <c r="B40" i="2"/>
  <c r="B41" i="2"/>
  <c r="B42" i="2"/>
  <c r="B43" i="2"/>
  <c r="B44" i="2"/>
  <c r="B45" i="2"/>
  <c r="B46" i="2"/>
  <c r="B62" i="2"/>
  <c r="B64" i="2"/>
  <c r="B66" i="2"/>
  <c r="B67" i="2"/>
  <c r="B68" i="2"/>
  <c r="B69" i="2"/>
  <c r="B70" i="2"/>
  <c r="B72" i="2"/>
  <c r="B73" i="2"/>
  <c r="B74" i="2"/>
  <c r="B75" i="2"/>
  <c r="B76" i="2"/>
  <c r="B77" i="2"/>
  <c r="B78" i="2"/>
  <c r="K77" i="2"/>
  <c r="I77" i="2"/>
  <c r="K76" i="2"/>
  <c r="I76" i="2"/>
  <c r="K75" i="2"/>
  <c r="I75" i="2"/>
  <c r="K74" i="2"/>
  <c r="I74" i="2"/>
  <c r="K73" i="2"/>
  <c r="I73" i="2"/>
  <c r="K72" i="2"/>
  <c r="I72" i="2"/>
  <c r="B71" i="2"/>
  <c r="K70" i="2"/>
  <c r="I70" i="2"/>
  <c r="K69" i="2"/>
  <c r="I69" i="2"/>
  <c r="K68" i="2"/>
  <c r="I68" i="2"/>
  <c r="K67" i="2"/>
  <c r="I67" i="2"/>
  <c r="K66" i="2"/>
  <c r="I66" i="2"/>
  <c r="K65" i="2"/>
  <c r="I65" i="2"/>
  <c r="B65" i="2"/>
  <c r="K64" i="2"/>
  <c r="I64" i="2"/>
  <c r="B47" i="2"/>
  <c r="B63" i="2"/>
  <c r="K62" i="2"/>
  <c r="I62" i="2"/>
  <c r="K10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8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9" i="2"/>
  <c r="K50" i="2"/>
  <c r="K51" i="2"/>
  <c r="K52" i="2"/>
  <c r="K53" i="2"/>
  <c r="K54" i="2"/>
  <c r="K55" i="2"/>
  <c r="K56" i="2"/>
  <c r="J56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1" i="2"/>
  <c r="I32" i="2"/>
  <c r="I33" i="2"/>
  <c r="I34" i="2"/>
  <c r="I35" i="2"/>
  <c r="I36" i="2"/>
  <c r="I37" i="2"/>
  <c r="I38" i="2"/>
  <c r="I39" i="2"/>
  <c r="I40" i="2"/>
  <c r="H41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H56" i="2"/>
  <c r="B52" i="2"/>
  <c r="B53" i="2"/>
  <c r="B54" i="2"/>
  <c r="B55" i="2"/>
  <c r="B51" i="2"/>
  <c r="B50" i="2"/>
  <c r="B48" i="2"/>
  <c r="B35" i="2"/>
  <c r="B37" i="2"/>
  <c r="B30" i="2"/>
  <c r="B31" i="2"/>
  <c r="B32" i="2"/>
  <c r="A30" i="2"/>
  <c r="A31" i="2"/>
  <c r="A32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B9" i="2"/>
  <c r="B11" i="2"/>
  <c r="B12" i="2"/>
  <c r="A9" i="2"/>
  <c r="A10" i="2"/>
  <c r="A11" i="2"/>
  <c r="A12" i="2"/>
  <c r="B10" i="2"/>
  <c r="B5" i="2"/>
  <c r="B3" i="2"/>
  <c r="B4" i="2"/>
</calcChain>
</file>

<file path=xl/sharedStrings.xml><?xml version="1.0" encoding="utf-8"?>
<sst xmlns="http://schemas.openxmlformats.org/spreadsheetml/2006/main" count="602" uniqueCount="291">
  <si>
    <t>Date</t>
  </si>
  <si>
    <t>Time</t>
  </si>
  <si>
    <t>Departure/Arrival</t>
  </si>
  <si>
    <t>Location</t>
  </si>
  <si>
    <t>Check-in/Arrival</t>
  </si>
  <si>
    <t>Check-out/Departure</t>
  </si>
  <si>
    <t>Accomodation</t>
  </si>
  <si>
    <t>Departure</t>
  </si>
  <si>
    <t>Arrival</t>
  </si>
  <si>
    <t>Prague</t>
  </si>
  <si>
    <t>Nuremberg</t>
  </si>
  <si>
    <t>Munich</t>
  </si>
  <si>
    <t>Salzburg</t>
  </si>
  <si>
    <t>Vienna</t>
  </si>
  <si>
    <t>$CAD</t>
  </si>
  <si>
    <t>Budget</t>
  </si>
  <si>
    <t>Total Forecast (Activities + Food)</t>
  </si>
  <si>
    <t>$ Available</t>
  </si>
  <si>
    <t>$ Actual Spent</t>
  </si>
  <si>
    <t>Day</t>
  </si>
  <si>
    <t>Activity</t>
  </si>
  <si>
    <t>Category</t>
  </si>
  <si>
    <t>Travel Time</t>
  </si>
  <si>
    <t>Transit</t>
  </si>
  <si>
    <t>Forecast Cost (Kč)</t>
  </si>
  <si>
    <t>Forecast Cost ($CAD)</t>
  </si>
  <si>
    <t>Actual Cost (Kč)</t>
  </si>
  <si>
    <t>Actual Cost ($CAD)</t>
  </si>
  <si>
    <t>Notes</t>
  </si>
  <si>
    <t>Travel</t>
  </si>
  <si>
    <t>30 day eSIM Eurolink</t>
  </si>
  <si>
    <t>Drop bags off at hotel</t>
  </si>
  <si>
    <t>52min airport bus</t>
  </si>
  <si>
    <t>Airport Bus 119</t>
  </si>
  <si>
    <t>1-Day Prague CoolPass (Transit not included) (Pick up from Old Town - IC Centre Bohemia - Husova 21/156, 110 00 Prague 1) (10am-6pm)</t>
  </si>
  <si>
    <t>6min walk</t>
  </si>
  <si>
    <t>Lunch Kantýna (11:30am-11pm) (Beef tartar)</t>
  </si>
  <si>
    <t>11min walk</t>
  </si>
  <si>
    <r>
      <rPr>
        <sz val="10"/>
        <color theme="1"/>
        <rFont val="Arial"/>
        <family val="2"/>
      </rPr>
      <t>Wenceslas Square --&gt; Jerusalem Synagogue (10am-5pm, Closed Sat)(9min walk) --&gt; Prasna brana (7min walk) --&gt; Jewish Quarter (All activities Closed Saturdays) (10min walk)(</t>
    </r>
    <r>
      <rPr>
        <b/>
        <sz val="10"/>
        <color theme="1"/>
        <rFont val="Arial"/>
        <family val="2"/>
      </rPr>
      <t>Spanish Synagogue (9am-4:30pm)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 xml:space="preserve">--&gt; Robert Guttmann Gallery (10am-6pm) --&gt; Maisel Synagogue (9am-4:30pm) --&gt; Old Jewish Cemetary (9am-4:30pm) --&gt; Pinkas Synagogue (9am-4:30pm) </t>
    </r>
    <r>
      <rPr>
        <sz val="10"/>
        <color theme="1"/>
        <rFont val="Arial"/>
        <family val="2"/>
      </rPr>
      <t xml:space="preserve">--&gt; </t>
    </r>
    <r>
      <rPr>
        <b/>
        <sz val="10"/>
        <color theme="1"/>
        <rFont val="Arial"/>
        <family val="2"/>
      </rPr>
      <t>Old New Synagogue (9am-4:30pm) --&gt; Klausen Synagogue (9am-4:30pm)</t>
    </r>
    <r>
      <rPr>
        <sz val="10"/>
        <color theme="1"/>
        <rFont val="Arial"/>
        <family val="2"/>
      </rPr>
      <t xml:space="preserve"> --&gt; Ceremonial Hall (9am-4:30pm))</t>
    </r>
  </si>
  <si>
    <t>7min walk</t>
  </si>
  <si>
    <t>150Kc/adult admission Jerusalem Synagogue, included in Prague Cool Pass
550Kc/adult admission Prague Jewish Town (Old Jewish Cemetary, Old-New Synagogue, Spanish Synagogue, Maisel Synagogue, Pinkas Synagogue, Klausen Synagogue, Jewish Ceremonial Hall, Robert Guttmann Gallery), included in Prague Cool Pass</t>
  </si>
  <si>
    <t>Wander Old Town (Old Town Square --&gt; Astronomical Clock (1 min walk) (9am-7pm)--&gt; The House at the Minute (1min walk) --&gt; Blue Marian Column (4min walk) --&gt; Church of our Lady before Tyn (2min walk) --&gt; House at the Golden Ring (9am-6pm, closed Mon) (1min walk) --&gt; Jan Hus Monument (2min walk) --&gt; The Golz-Kinsky Palace (1min walk) --&gt; The Stone Bell House (1min walk)(10am-8pm, Closed Mon)</t>
  </si>
  <si>
    <t>5min walk</t>
  </si>
  <si>
    <t>House at the Golden Ring 180Kc/adult, included in Prague Cool Pass
House at the Stone Bell 150Kc/adult, included in Prague Cool Pass</t>
  </si>
  <si>
    <t>Old Town Bridge Tower (10am-6pm) --&gt; Charles Bridge Museum (1min walk) --&gt; Prague Venice Cruise (10am-5pm) (Tickets near Charles Bridge Museum)(Every 15mins)</t>
  </si>
  <si>
    <t>8min walk</t>
  </si>
  <si>
    <t>440Kc/adult river cruise, included in Prague Cool Pass
170Kc/adult Charles Bridge Museum, included in Prague Cool Pass</t>
  </si>
  <si>
    <t>Check-in at Hotel</t>
  </si>
  <si>
    <t>Klementinum (9am-9pm)(Aim for tour at 6pm)(Ticket reservations available)</t>
  </si>
  <si>
    <t>Dinner (Christmas Market at Old Town Square 10am-10pm) (Prazska Sunka/Prague Ham, Klobasy/Sausages, Bramboraky/Potato Pancakes, Pernik/Gingerbread, Palacinky/Pancake, Trdelnik, Svarene Vino/Mulled Wine, Vajecny Konak/Eggnog)</t>
  </si>
  <si>
    <t>Food</t>
  </si>
  <si>
    <t>Hotel Prague</t>
  </si>
  <si>
    <t>Breakfast (Libeřské lahůdky Mon-Fri 7am-7pm, 8am-6pm Sat-Sun)</t>
  </si>
  <si>
    <t>3min walk</t>
  </si>
  <si>
    <t>Travel to Prague Na Knizeci Bus Station at 7:20am (Using Yellow B line)</t>
  </si>
  <si>
    <t>12min metro</t>
  </si>
  <si>
    <t>3h 50min bus</t>
  </si>
  <si>
    <t>Buy a 24hour transit pass. Drop off bags at hotel</t>
  </si>
  <si>
    <t>20min train</t>
  </si>
  <si>
    <t>Lunch U Glaubiců (10:30am-11pm) (Roast pork knuckle + Pilsner)</t>
  </si>
  <si>
    <t>1min walk</t>
  </si>
  <si>
    <t>Prague Castle (9am-4pm) (Stroll Golden Lane (3min walk) --&gt; St. George's Basilica (3min walk) --&gt; St. Vitus Cathedral (3min walk) --&gt; Old Royal Palace(1min walk))</t>
  </si>
  <si>
    <t>12min walk</t>
  </si>
  <si>
    <t>Prague Castle 250Kc/adult; included with Prague Cool Pass</t>
  </si>
  <si>
    <t>Vrtba Garden (10am-7pm)</t>
  </si>
  <si>
    <t>10min walk</t>
  </si>
  <si>
    <t>Petrin Funicular (Újezd) --&gt; Petřín Lookout Tower</t>
  </si>
  <si>
    <t>60Kc/adult for funicular (included in long term transit pass 24hr+), 220Kc/adult for the Lookout Tower</t>
  </si>
  <si>
    <t>Explore Mala Strana (John Lennon Wall (4min walk) --&gt; St. Nicholas' Church (7min walk))</t>
  </si>
  <si>
    <t>13min walk</t>
  </si>
  <si>
    <t>Check in Hotel</t>
  </si>
  <si>
    <t>2min walk</t>
  </si>
  <si>
    <t>15min walk</t>
  </si>
  <si>
    <t>Breakfast (At Airport)</t>
  </si>
  <si>
    <t>Travel to airport</t>
  </si>
  <si>
    <t>Total</t>
  </si>
  <si>
    <t>Other Ideas</t>
  </si>
  <si>
    <t>Breakfast Jizerske Pekarny (6:30am-6pm Mon-Fri, 8am-12pm Sat, Closed Sun)</t>
  </si>
  <si>
    <t>Walk to Prague Main Station</t>
  </si>
  <si>
    <t>21min walk</t>
  </si>
  <si>
    <t>Day trip Cesky Krumlov - Take Train Prague Main Station 9:21am, arrive 12pm</t>
  </si>
  <si>
    <t>2.5hour transit</t>
  </si>
  <si>
    <t>Wander Cesky Krumlov --&gt; Cloak Bridge --&gt; State Castle and Chateau Cesky Krumlov (9am-3pm, Closed Mon)(4min walk)</t>
  </si>
  <si>
    <t>28min wak</t>
  </si>
  <si>
    <r>
      <t xml:space="preserve">Lunch Hospoda Na Louzi (10am-10pm) or </t>
    </r>
    <r>
      <rPr>
        <b/>
        <sz val="10"/>
        <color theme="1"/>
        <rFont val="Arial"/>
        <family val="2"/>
      </rPr>
      <t>Krčma v Šatlavske Ulici (11am-12am) (Grilled pork neck or pork chop)</t>
    </r>
  </si>
  <si>
    <t>St. Vitus Church (9am-4:30pm)</t>
  </si>
  <si>
    <t>16min walk</t>
  </si>
  <si>
    <t>Snack Trdelnik at MLS Creperie (10am-6pm)</t>
  </si>
  <si>
    <t>4min walk</t>
  </si>
  <si>
    <t>Walk to Cesky Krumlov Auto Station</t>
  </si>
  <si>
    <t>Cesky Krumlov --&gt; Prague (Flixbus 197 4pm Auto Station --&gt; Prague Main Railway Station)</t>
  </si>
  <si>
    <t>Dinner Kantýna (11:30am-11pm) (Dry Aged Beef Tartar or Pastrami sandwich? + beer)</t>
  </si>
  <si>
    <t>9min walk</t>
  </si>
  <si>
    <t>20min walk</t>
  </si>
  <si>
    <t>Forecast Cost (Euro)</t>
  </si>
  <si>
    <t>Actual Cost (Euro)</t>
  </si>
  <si>
    <t>Drop bags off at Hotel</t>
  </si>
  <si>
    <t>Lunch at Hausbrauerei Altstadthof (8 Nurember Grill Sausage + Sauerkraut) (12-11pm)</t>
  </si>
  <si>
    <t>Albrecht Dürer's House (10am-5pm) --&gt; Nuremberg Castle (10am-4pm) (Palas with Double Chapel, Imperial Castle Museum, Deep Well, Sinwell Tower, Castle Gardens, and Maria Sibylla Merian Garden)(5min walk)</t>
  </si>
  <si>
    <t>Abrecht-Durer's House Admission Fee 7.50euros/person
Nuremberg Castle Combination Ticket 7 euros/person (Likely only going to Nuremberg Castle)</t>
  </si>
  <si>
    <t>Weißgerbergasse</t>
  </si>
  <si>
    <t>Hotel Nuremberg</t>
  </si>
  <si>
    <t>Travel to Nuremberg Main Station</t>
  </si>
  <si>
    <t>1h 15mins</t>
  </si>
  <si>
    <t>2-Day Munich City Pass (Purchase from Tourist office at Hauptbahnhof) (Transit included)</t>
  </si>
  <si>
    <t>Drop Bags off at Hotel</t>
  </si>
  <si>
    <t>Lunch at Viktualienmarkt (Old Bavarian Potato Soup/Altbayerische Kartoffelsuppe at Münchner Suppenküche (10am-6pm, Closed Sun) + Beer Garden (9am-10pm)</t>
  </si>
  <si>
    <t>13min transit</t>
  </si>
  <si>
    <t>Theatine Church (7am-8pm) --&gt; Odeonsplatz (1min walk) --&gt; Munich Residenz Palace (10am-4pm) (Residenzmuseum, Treasury, Cuvillies Theater, Hofgarten, Hofbrunnwerk) (1min walk) --&gt; Eisbachwelle (11min walk) --&gt; Englische Garten (3min walk)</t>
  </si>
  <si>
    <t>6min transit</t>
  </si>
  <si>
    <t>17euros/adult for Munich Residenz (Residenzmuseum + Treasury + Cuvilliés Theater); included in Munich City Pass</t>
  </si>
  <si>
    <t>Bavarian National Museum/Bayerisches National Museum (Tues-Weds, Fri-Sun 10am-5pm; Thurs 10am-8pm, Closed Mon)</t>
  </si>
  <si>
    <t>10euros/adult Bavarian National Museum Permanent and Special Exhibition; included in Munich City Pass</t>
  </si>
  <si>
    <t>18min transit</t>
  </si>
  <si>
    <t>Dinner Hofbrauhaus Munchen (11am-12am) (Roast pork with crackling/Krustenschweinebraten + Hofbrau Original Beer)</t>
  </si>
  <si>
    <t>Apple Strudel at Christmas Market</t>
  </si>
  <si>
    <t>Check in at Hotel</t>
  </si>
  <si>
    <t>22min transit</t>
  </si>
  <si>
    <t>Hotel Munich</t>
  </si>
  <si>
    <t>9min transit</t>
  </si>
  <si>
    <t>Breakfast (Ratschiller's Backerei und Cafe im Olympiadorf Sat-Sun 7am-4pm, Mon-Fri 6am-5pm)</t>
  </si>
  <si>
    <t>16min transit</t>
  </si>
  <si>
    <t>Olympic Tower (Olympiaturm) (9am-11pm)</t>
  </si>
  <si>
    <t>14min walk</t>
  </si>
  <si>
    <t>13euros/adult, included in Munich City Pass; did not go</t>
  </si>
  <si>
    <t>BMW Welt + Museum (10am-6pm, Closed Mon, Thurs, and Fri)</t>
  </si>
  <si>
    <t>10euros/adult BMW Museum; BMW Welt is free</t>
  </si>
  <si>
    <t>Lunch Backspielhaus near Nymphenburg Palace</t>
  </si>
  <si>
    <t>27min transit</t>
  </si>
  <si>
    <t>Nymphenburg Palace (10am-4pm) (Palace, Marstallmuseum, Park Palaces)</t>
  </si>
  <si>
    <t>12euros/adult for Palace Combination ticket; included in Munich City Pass</t>
  </si>
  <si>
    <r>
      <rPr>
        <b/>
        <sz val="10"/>
        <color theme="1"/>
        <rFont val="Arial"/>
        <family val="2"/>
      </rPr>
      <t xml:space="preserve">Deutsches Museum (9am-5pm) </t>
    </r>
    <r>
      <rPr>
        <sz val="10"/>
        <color theme="1"/>
        <rFont val="Arial"/>
        <family val="2"/>
      </rPr>
      <t>or Museum Brandhorst (Tues-Weds, Fri-Sun 10am-6pm; Thurs 10am-8pm, Closed Mon)</t>
    </r>
  </si>
  <si>
    <t>42min transit</t>
  </si>
  <si>
    <t>15euros/adult Deutsche Museum; included in Munich City Pass
7euros/adult Brandhorst Museum; included in Munich City Pass; did not go</t>
  </si>
  <si>
    <t>Alte Pinakothek (10am-6pm, Tues-Weds 10am-8pm)</t>
  </si>
  <si>
    <t>31min transit</t>
  </si>
  <si>
    <t>Alte Pinakotheken 12euros/adult (Pinakotheken, Museum Brandhorst, Schack Collection); included in Munich City Pass</t>
  </si>
  <si>
    <t>Dinner Steinheil 16 (11am-1am) (Steinheil viennese-style pork schnitzel)</t>
  </si>
  <si>
    <t>Königsplatz (8min walk)</t>
  </si>
  <si>
    <t>Christmas Market at Marienplatz</t>
  </si>
  <si>
    <t>Breakfast (Muller Cafe &amp; Backerei 6:30am-6:30pm, 7am-6pm Sat, 8am-1pm Sun)</t>
  </si>
  <si>
    <t>Day trip to Linderhof Palace, Oberammergau, and Neuschwanstein Castle (Meet at 8:30am Karlsplatz 21, Karlsplatz 21, 80335 Munchen, Germany)</t>
  </si>
  <si>
    <t>https://www.viator.com/en-CA/tours/Munich/Royal-Castles-of-Neuschwanstein-and-Linderhof-Day-Tour-from-Munich/d487-285016</t>
  </si>
  <si>
    <t>Linderhof Palace (10am-4:30pm)</t>
  </si>
  <si>
    <t>2hour tour bus</t>
  </si>
  <si>
    <t>Oberammergau</t>
  </si>
  <si>
    <t>15min tour bus</t>
  </si>
  <si>
    <t>Lunch Restaurant Alpenstuben (10:30am-8pm) (Knödeltrio) or pick up sandwich from Muller Bistro Cafe</t>
  </si>
  <si>
    <t>45min tour bus</t>
  </si>
  <si>
    <t>Neuschwanstein Castle (10am-4pm)</t>
  </si>
  <si>
    <t>25min walk</t>
  </si>
  <si>
    <t>Purchased on the bus - includes the Linderhof Palace as well</t>
  </si>
  <si>
    <t>Walk down to bus</t>
  </si>
  <si>
    <t>Return to Munich</t>
  </si>
  <si>
    <t>Dinner Christmas Market at Marienplatz (Rahm Schmankerl/Flatbread, Spaetzle, Leberkäse Sausage, Lebkuchen/Gingerbread, Gluhwein/Mulled Wine, Pretzel, Apfelstrudel/Apple Strudel) Or Ratskeller Munchen 11am-11pm (Spaetzle) OR Wildmosers Restaurant-Cafe am Marienplatz (9am-12am)</t>
  </si>
  <si>
    <t>Spaetzle and bratwurst</t>
  </si>
  <si>
    <t>Breakfast (Bakery - Richart Bakery in Main Station)</t>
  </si>
  <si>
    <t>Walk to Munchen Hbf</t>
  </si>
  <si>
    <t>1hr 43mins train</t>
  </si>
  <si>
    <t>48 hour Salzburg Card (Pick up from Salzburg Hbf Tourist Office)(Transit included)</t>
  </si>
  <si>
    <r>
      <rPr>
        <sz val="10"/>
        <rFont val="Arial"/>
        <family val="2"/>
      </rPr>
      <t xml:space="preserve">Get the 24 hour Salzburg Card (Includes all transit and some attractions) </t>
    </r>
    <r>
      <rPr>
        <u/>
        <sz val="10"/>
        <color rgb="FF1155CC"/>
        <rFont val="Arial"/>
        <family val="2"/>
      </rPr>
      <t>https://www.salzburg.info/en/hotels-offers/salzburg-card</t>
    </r>
  </si>
  <si>
    <t>4.50 euros/large locker</t>
  </si>
  <si>
    <t>Mozart Residence (9am-5:30pm)</t>
  </si>
  <si>
    <t>8min bus</t>
  </si>
  <si>
    <t>12 euros/adult for Mozart's Residence; included in Salzburg Card</t>
  </si>
  <si>
    <t>DomQuartier Salzburg (10am-5pm, Closed Tuesday)</t>
  </si>
  <si>
    <t>DomQuartier 13euros/adult, included in Salzburg Card</t>
  </si>
  <si>
    <t>Lunch Zwettler's Wirtshaus (11:30am-11pm) (Kaiser Karl beer goulash)</t>
  </si>
  <si>
    <t>Hohensalzburg Fortress (9:30am-5pm) + Panorama Tour</t>
  </si>
  <si>
    <t>Hohensalzburg Fortress 14 euros/adult, included in Salzburg Card</t>
  </si>
  <si>
    <t>Norbert Abbey (6:30am-6pm)</t>
  </si>
  <si>
    <t>St. Peter's Abbey Site (Catacombs, Church, and Cemetary) (10am-12:30pm, 1-5pm)</t>
  </si>
  <si>
    <t>Admission to St. Peters Catacombs 2 euros/adult, included in Salzburg Card</t>
  </si>
  <si>
    <t>Wander Salzburg Old Town (Salzburg Cathedral (9am-5pm, 1-5pm Sun) --&gt; Residenzplatz (2min walk) --&gt; Mozartplatz (2min walk) --&gt; Cafe Konditorei Fürst (Buy Chocolates 9am-7pm, Sun 10am-5pm)(3min walk) --&gt; Mozart's Birthplace (9am-5:30pm)(4min walk)) —&gt; Pferdeschwemme (Hofmarstallschwemme)</t>
  </si>
  <si>
    <t>Mozart's Birthplace 12euros/adult, included in Salzburg Card 
3.5euros/adult for Cathedral with Salzburg Card (without 5 euros/adult). 
Buy chocolates (pistachio marzipan) from Konditorei Fürst</t>
  </si>
  <si>
    <t>View from Mönschberg (Take the Mönschberg Lift) (8am-7pm Mon, 8am-9pm)</t>
  </si>
  <si>
    <t>Monschberg Lift 4.20 euros/adult, included in Salzburg Card</t>
  </si>
  <si>
    <t>Museum der Moderne (10am-6pm, Closed Mon) (if time permits)</t>
  </si>
  <si>
    <t>5min using lift</t>
  </si>
  <si>
    <t>Museum of Modern Art 13 euros/adult, included in Salzburg Card</t>
  </si>
  <si>
    <r>
      <t>Dinner (Christmas Market at Residenzplatz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or </t>
    </r>
    <r>
      <rPr>
        <b/>
        <sz val="10"/>
        <color theme="1"/>
        <rFont val="Arial"/>
        <family val="2"/>
      </rPr>
      <t>Mirabellplatz</t>
    </r>
    <r>
      <rPr>
        <sz val="10"/>
        <color theme="1"/>
        <rFont val="Arial"/>
        <family val="2"/>
      </rPr>
      <t xml:space="preserve"> (10am-8:30pm) (Haunsberger, Bosna, Kasespatzle, Gluhwein)) or at Restaurant Kohlpeter</t>
    </r>
  </si>
  <si>
    <t>Pick-up bag from Salzburg Train Station</t>
  </si>
  <si>
    <t>5min train</t>
  </si>
  <si>
    <t>Check-in Hotel (before 9pm)</t>
  </si>
  <si>
    <t>17min tram</t>
  </si>
  <si>
    <t>Hotel Salzburg</t>
  </si>
  <si>
    <t>Breakfast (Pastry from Bäckerei SiegfriedUrsprunger GmbH 7am-3pm Tuesday-Sat)</t>
  </si>
  <si>
    <t>15min bus</t>
  </si>
  <si>
    <t>Museum of Natural History and Technology (9am-5pm)</t>
  </si>
  <si>
    <t>Included in Salzburg Card</t>
  </si>
  <si>
    <t>Pferdeschwemme (Hofmarstallschwemme) —&gt; Salzburg Cathedral (9am-5pm)</t>
  </si>
  <si>
    <t>Discount with Salzburg Card</t>
  </si>
  <si>
    <t>Mirabell Palace Garden (8am-6pm, Closed Mon)</t>
  </si>
  <si>
    <t>14min bus</t>
  </si>
  <si>
    <t>Lunch (?) Bistro de Marquez (9:30am-2:30pm, 4-8pm Saturday, Weds-Fri 11:30am-2:30pm, 4-7pm) or Backwerk</t>
  </si>
  <si>
    <t>Day trip to Salzkammergut/Hallstat (Meet at 12pm at Salzburg Panorama Tours)</t>
  </si>
  <si>
    <t>https://www.getyourguide.com/-t51222?locale=en-CA&amp;currency=CAD&amp;src=e&amp;product_id=51222&amp;option_id=69917&amp;ttdwk45=45&amp;lang=en&amp;date_from=2023-12-20&amp;_pc=1,1</t>
  </si>
  <si>
    <t>Lunch at Maik's Heiße Hütte (?) or SeeCafe (9am-6pm) (If did not have lunch in Salzburg)</t>
  </si>
  <si>
    <t>1hour drive</t>
  </si>
  <si>
    <t>Wander the town (Classic Village Viewpoint)</t>
  </si>
  <si>
    <t>St. Michael's Church and Bone House/Hallstatt Charnel Housr (11:30am-3pm)</t>
  </si>
  <si>
    <t>Return to Salzburg</t>
  </si>
  <si>
    <t>Dinner at Sternbräu (9am-12am) (Oven fresh roast pork or Sternbräu-Bratwurst + Star beer)</t>
  </si>
  <si>
    <t>20min bus</t>
  </si>
  <si>
    <t>Breakfast (Bakery at HBF)</t>
  </si>
  <si>
    <t>Travel to Salzburg Hbf</t>
  </si>
  <si>
    <t>Public transit included in Salzburg Card</t>
  </si>
  <si>
    <t>2.5hr train</t>
  </si>
  <si>
    <t>Arrive at Vienna Westbahnof at 10:52am</t>
  </si>
  <si>
    <t>17min bus</t>
  </si>
  <si>
    <t>St Stephens Cathedral (9am-11:30am (Mon-Sun), 1-4:30pm (Sun)) --&gt; Augustinerkirche —&gt; Austrian National Library (10am-6pm, Closed Mon)(8min walk)</t>
  </si>
  <si>
    <t>Austrian National Library State Hall 10 euros/adult - included with Vienna Pass; St. Stephen's Cathedral free entrance, some areas are paid</t>
  </si>
  <si>
    <t>Hofburg Palace (8am-6pm) (Sisi Museum)</t>
  </si>
  <si>
    <t>Kunsthistorische Museum (10am-6pm, Closed Mon)</t>
  </si>
  <si>
    <t>Kunsthistorische Museum 21euros/adult, included with Vienna Pass</t>
  </si>
  <si>
    <t>Albertina (10am-6pm)</t>
  </si>
  <si>
    <t>Albertina 18.90euros/adult; included with Vienna Pass</t>
  </si>
  <si>
    <t>Vienna Opera House (Wiener Staatsoper)</t>
  </si>
  <si>
    <t>Dinner (Christmas Market by City Hall/Rathaus der Stadt Wien) (10am-10pm) (Raclette, Kartoffelknödel, Kaiserschmarrn, Langos, and Punsch)</t>
  </si>
  <si>
    <t>24min walk</t>
  </si>
  <si>
    <t>Hotel Vienna</t>
  </si>
  <si>
    <t xml:space="preserve">Breakfast (Bakery Cafe Felzl Sat 8am-4pm, Sun 8am-12:30pm, Mon-Fri 6:45am-6:30pm) </t>
  </si>
  <si>
    <t>Schönbrunn Palace (9am-5pm) (Yellow Line 1--&gt;30)</t>
  </si>
  <si>
    <t>Lunch Leberkas-Pepi Wien Operngasse (10am-12am, Closed Sun)</t>
  </si>
  <si>
    <t>Karlkirche—&gt; Wander Naschmarkt</t>
  </si>
  <si>
    <t>Walk around Vienna (Rathaus/City Hall)</t>
  </si>
  <si>
    <t>Upper Belvedere Palace 19euros/adult, included with Vienna Pass</t>
  </si>
  <si>
    <t>Lower Belvedere Palace (10am-6pm)</t>
  </si>
  <si>
    <t>Lower Belvedere Palace 15.60euros/adult, included with Vienna Pass</t>
  </si>
  <si>
    <t>Dinner Uni Cafe - Alter Ego (Closed Sat-Sun, Mon-Fri 3-11pm) (Muh pierogi x 8)</t>
  </si>
  <si>
    <t>Watch an Orchestra Show at 8:15 pm at Karlskirche</t>
  </si>
  <si>
    <t>https://www.getyourguide.com/vienna-l7/vienna-concert-vivaldi-s-four-seasons-in-karlskirche-t44883?date_from=2023-12-18&amp;_pc=1,1</t>
  </si>
  <si>
    <t>Breakfast (Ströck - Hauptbahnhof 5am-9pm)</t>
  </si>
  <si>
    <t>Walk to Vienna Hbf</t>
  </si>
  <si>
    <t>27min tram</t>
  </si>
  <si>
    <t>4hr train</t>
  </si>
  <si>
    <t>25min transit</t>
  </si>
  <si>
    <t>Germany</t>
  </si>
  <si>
    <t>SUM of Budget Cost ($CAD)</t>
  </si>
  <si>
    <t>SUM of Actual Cost ($CAD)</t>
  </si>
  <si>
    <t>Sum of Budget Cost ($CAD)</t>
  </si>
  <si>
    <t>Sum of Actual Cost ($CAD)</t>
  </si>
  <si>
    <t>Grand Total</t>
  </si>
  <si>
    <t>Czech Republic</t>
  </si>
  <si>
    <t>Austria</t>
  </si>
  <si>
    <t/>
  </si>
  <si>
    <t>(blank)</t>
  </si>
  <si>
    <t>Day 1</t>
  </si>
  <si>
    <t>Day 2</t>
  </si>
  <si>
    <t>Day 3</t>
  </si>
  <si>
    <t>Day 8</t>
  </si>
  <si>
    <t>Day 9</t>
  </si>
  <si>
    <t>Day 4</t>
  </si>
  <si>
    <t>Day 5</t>
  </si>
  <si>
    <t>Day 6</t>
  </si>
  <si>
    <t>Day 7</t>
  </si>
  <si>
    <t>Day 10</t>
  </si>
  <si>
    <t>Day 11</t>
  </si>
  <si>
    <t>Flight to PRG</t>
  </si>
  <si>
    <t>Arrive in Prague</t>
  </si>
  <si>
    <t>*One Person Budget</t>
  </si>
  <si>
    <t>Arrive at Prague Main Station</t>
  </si>
  <si>
    <t>Travel to Prague Na Knizeci Bus Station --&gt; Nuremberg Central Bus Station</t>
  </si>
  <si>
    <t>120Kc/adult admission. Open April-October</t>
  </si>
  <si>
    <t>Dinner Restaurant zur Müllerin (11am-10pm) (Beef goulash with bun dumplings + Pilsner beer)</t>
  </si>
  <si>
    <t>Flight PRG to Home</t>
  </si>
  <si>
    <t>Day 12</t>
  </si>
  <si>
    <t>Home</t>
  </si>
  <si>
    <t>Arrive at Nuremberg Station</t>
  </si>
  <si>
    <t>Wander Cent4al Market Square (St. Sebald Church (9:30am-6pm) --&gt; Schöner Brunnen (3min walk) --&gt; Church of our Lady (Frauenkirche) (1min walk) --&gt; Hospital of the Holy Spirit View (3min walk) --&gt; Christmas Market at Nuremberg Hauptmarkt (3min walk))</t>
  </si>
  <si>
    <t>Breakfast (Included in stay?)</t>
  </si>
  <si>
    <t>Travel to Munich by train</t>
  </si>
  <si>
    <t>Book Online on the Deutsche Bahn Website</t>
  </si>
  <si>
    <t>Book online on Flixbus website</t>
  </si>
  <si>
    <t>New Town Hall Tower 6.50euros/adult; included in Munich City Pass.</t>
  </si>
  <si>
    <t>Travel Munchen Hbf --&gt; Salzburg Main Station</t>
  </si>
  <si>
    <t>Book online on the OBB Website</t>
  </si>
  <si>
    <t>Arrive at Salzburg --&gt; Luggage storage</t>
  </si>
  <si>
    <t>Travel to Salzburg Hbf (Westbahn) --&gt; Vienna Westbahnhof</t>
  </si>
  <si>
    <t>Book online using the Westbahn website</t>
  </si>
  <si>
    <t>Pick up 48hour Vienna City Card (transit included, discounts on tickets instead)</t>
  </si>
  <si>
    <t>Hofburg Palace 17.50euros/adult; included with Vienna Pass. Discount with Vienna City Card.</t>
  </si>
  <si>
    <t>Purchase online on the OBB website</t>
  </si>
  <si>
    <t>Travel to Vienna Hbf 7:10am --&gt; Prague Main Station</t>
  </si>
  <si>
    <t>45min transit</t>
  </si>
  <si>
    <t>Lunch Figlmüller Bäckerstraße (11:30am-11pm) (Figlmüller-Schnitzel) or Lugeck (11:30am-11pm)</t>
  </si>
  <si>
    <t>Upper Belvedere Palace (9am-6pm)</t>
  </si>
  <si>
    <t>Vienna Pass 110euros/adult or Vienna City Card (25euros/adult). Vienna City Card has unlimited transit.</t>
  </si>
  <si>
    <t>30min transit</t>
  </si>
  <si>
    <t>Dinner ("Trödelstuben", Wein- und Bierstuben, Restaurant (11am-11pm) (Schaufele))</t>
  </si>
  <si>
    <r>
      <t xml:space="preserve">Explore Old Town (Church of our Lady/Frauenkirche (8am-8pm) (9min walk) --&gt; St Peter's Church (7:30am-7pm)/Alter Peter (12-4:30pm) (4min walk) --&gt; </t>
    </r>
    <r>
      <rPr>
        <b/>
        <sz val="10"/>
        <color theme="1"/>
        <rFont val="Arial"/>
        <family val="2"/>
      </rPr>
      <t xml:space="preserve">New Town Hall/Neues Rathaus/Aussichtsplattform - Rathausturm </t>
    </r>
    <r>
      <rPr>
        <sz val="10"/>
        <color theme="1"/>
        <rFont val="Arial"/>
        <family val="2"/>
      </rPr>
      <t>(10am-7pm) (1min walk) --&gt; Rathaus-Glockenspiel (1min walk)--&gt; Alter Hof (10am-6pm, Closed Sun) (4min walk))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</si>
</sst>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164" formatCode="[$-1009]mmmm\ d\,\ yyyy"/>
    <numFmt numFmtId="165" formatCode="[$-F400]h:mm:ss\ AM/PM"/>
    <numFmt numFmtId="166" formatCode="&quot;$&quot;#,##0.00"/>
    <numFmt numFmtId="167" formatCode="#,##0.00[$ Kč]"/>
    <numFmt numFmtId="168" formatCode="[$€]#,##0.00"/>
  </numFmts>
  <fonts count="16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sz val="10"/>
      <name val="Arial"/>
      <family val="2"/>
    </font>
    <font>
      <u/>
      <sz val="10"/>
      <color rgb="FF1155CC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CFE2F3"/>
      </patternFill>
    </fill>
    <fill>
      <patternFill patternType="solid">
        <fgColor theme="9" tint="0.79998168889431442"/>
        <bgColor rgb="FFD9EAD3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6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164" fontId="1" fillId="0" borderId="4" xfId="0" applyNumberFormat="1" applyFont="1" applyBorder="1" applyAlignment="1">
      <alignment horizontal="left" vertical="center"/>
    </xf>
    <xf numFmtId="165" fontId="1" fillId="3" borderId="5" xfId="0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9" fontId="1" fillId="4" borderId="5" xfId="0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19" fontId="1" fillId="4" borderId="5" xfId="0" applyNumberFormat="1" applyFont="1" applyFill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/>
    </xf>
    <xf numFmtId="44" fontId="3" fillId="0" borderId="5" xfId="0" applyNumberFormat="1" applyFont="1" applyBorder="1" applyAlignment="1"/>
    <xf numFmtId="44" fontId="3" fillId="0" borderId="5" xfId="0" applyNumberFormat="1" applyFont="1" applyBorder="1"/>
    <xf numFmtId="44" fontId="3" fillId="0" borderId="8" xfId="0" applyNumberFormat="1" applyFont="1" applyBorder="1"/>
    <xf numFmtId="44" fontId="1" fillId="0" borderId="5" xfId="0" applyNumberFormat="1" applyFont="1" applyBorder="1"/>
    <xf numFmtId="0" fontId="9" fillId="0" borderId="0" xfId="0" applyFont="1" applyAlignment="1"/>
    <xf numFmtId="0" fontId="2" fillId="5" borderId="5" xfId="0" applyFont="1" applyFill="1" applyBorder="1"/>
    <xf numFmtId="0" fontId="2" fillId="5" borderId="7" xfId="0" applyFont="1" applyFill="1" applyBorder="1"/>
    <xf numFmtId="0" fontId="4" fillId="5" borderId="5" xfId="0" applyFont="1" applyFill="1" applyBorder="1"/>
    <xf numFmtId="0" fontId="3" fillId="0" borderId="6" xfId="0" applyFont="1" applyBorder="1"/>
    <xf numFmtId="0" fontId="3" fillId="0" borderId="4" xfId="0" applyFont="1" applyBorder="1"/>
    <xf numFmtId="0" fontId="3" fillId="0" borderId="0" xfId="0" applyFont="1" applyAlignment="1">
      <alignment horizontal="center" vertical="center"/>
    </xf>
    <xf numFmtId="0" fontId="0" fillId="0" borderId="26" xfId="0" applyFont="1" applyBorder="1" applyAlignment="1"/>
    <xf numFmtId="0" fontId="0" fillId="0" borderId="26" xfId="0" pivotButton="1" applyFont="1" applyBorder="1" applyAlignment="1"/>
    <xf numFmtId="0" fontId="0" fillId="0" borderId="27" xfId="0" applyFont="1" applyBorder="1" applyAlignment="1"/>
    <xf numFmtId="0" fontId="0" fillId="0" borderId="28" xfId="0" applyFont="1" applyBorder="1" applyAlignment="1"/>
    <xf numFmtId="1" fontId="0" fillId="0" borderId="26" xfId="0" applyNumberFormat="1" applyFont="1" applyBorder="1" applyAlignment="1"/>
    <xf numFmtId="0" fontId="0" fillId="0" borderId="26" xfId="0" applyNumberFormat="1" applyFont="1" applyBorder="1" applyAlignment="1"/>
    <xf numFmtId="0" fontId="0" fillId="0" borderId="28" xfId="0" applyNumberFormat="1" applyFont="1" applyBorder="1" applyAlignment="1"/>
    <xf numFmtId="1" fontId="0" fillId="0" borderId="29" xfId="0" applyNumberFormat="1" applyFont="1" applyBorder="1" applyAlignment="1"/>
    <xf numFmtId="0" fontId="0" fillId="0" borderId="29" xfId="0" applyNumberFormat="1" applyFont="1" applyBorder="1" applyAlignment="1"/>
    <xf numFmtId="0" fontId="0" fillId="0" borderId="30" xfId="0" applyNumberFormat="1" applyFont="1" applyBorder="1" applyAlignment="1"/>
    <xf numFmtId="1" fontId="0" fillId="0" borderId="31" xfId="0" applyNumberFormat="1" applyFont="1" applyBorder="1" applyAlignment="1"/>
    <xf numFmtId="0" fontId="0" fillId="0" borderId="31" xfId="0" applyNumberFormat="1" applyFont="1" applyBorder="1" applyAlignment="1"/>
    <xf numFmtId="0" fontId="0" fillId="0" borderId="32" xfId="0" applyNumberFormat="1" applyFont="1" applyBorder="1" applyAlignment="1"/>
    <xf numFmtId="0" fontId="0" fillId="0" borderId="29" xfId="0" applyFont="1" applyBorder="1" applyAlignment="1"/>
    <xf numFmtId="0" fontId="0" fillId="0" borderId="31" xfId="0" applyFont="1" applyBorder="1" applyAlignment="1"/>
    <xf numFmtId="0" fontId="2" fillId="0" borderId="9" xfId="0" applyFont="1" applyFill="1" applyBorder="1"/>
    <xf numFmtId="0" fontId="2" fillId="0" borderId="10" xfId="0" applyFont="1" applyFill="1" applyBorder="1" applyAlignment="1">
      <alignment wrapText="1"/>
    </xf>
    <xf numFmtId="1" fontId="3" fillId="0" borderId="11" xfId="0" applyNumberFormat="1" applyFont="1" applyFill="1" applyBorder="1" applyAlignment="1">
      <alignment horizontal="center" vertical="center"/>
    </xf>
    <xf numFmtId="164" fontId="3" fillId="0" borderId="11" xfId="0" applyNumberFormat="1" applyFont="1" applyFill="1" applyBorder="1" applyAlignment="1">
      <alignment horizontal="center" vertical="center"/>
    </xf>
    <xf numFmtId="165" fontId="5" fillId="0" borderId="12" xfId="0" applyNumberFormat="1" applyFont="1" applyFill="1" applyBorder="1" applyAlignment="1">
      <alignment horizontal="right"/>
    </xf>
    <xf numFmtId="0" fontId="5" fillId="0" borderId="13" xfId="0" applyFont="1" applyFill="1" applyBorder="1" applyAlignment="1"/>
    <xf numFmtId="0" fontId="5" fillId="0" borderId="13" xfId="0" applyFont="1" applyFill="1" applyBorder="1"/>
    <xf numFmtId="167" fontId="5" fillId="0" borderId="13" xfId="0" applyNumberFormat="1" applyFont="1" applyFill="1" applyBorder="1" applyAlignment="1"/>
    <xf numFmtId="44" fontId="5" fillId="0" borderId="13" xfId="0" applyNumberFormat="1" applyFont="1" applyFill="1" applyBorder="1" applyAlignment="1">
      <alignment horizontal="right"/>
    </xf>
    <xf numFmtId="167" fontId="5" fillId="0" borderId="13" xfId="0" applyNumberFormat="1" applyFont="1" applyFill="1" applyBorder="1"/>
    <xf numFmtId="44" fontId="5" fillId="0" borderId="13" xfId="0" applyNumberFormat="1" applyFont="1" applyFill="1" applyBorder="1" applyAlignment="1">
      <alignment horizontal="right" wrapText="1"/>
    </xf>
    <xf numFmtId="0" fontId="5" fillId="0" borderId="14" xfId="0" applyFont="1" applyFill="1" applyBorder="1"/>
    <xf numFmtId="1" fontId="3" fillId="0" borderId="15" xfId="0" applyNumberFormat="1" applyFont="1" applyFill="1" applyBorder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5" fontId="5" fillId="0" borderId="16" xfId="0" applyNumberFormat="1" applyFont="1" applyFill="1" applyBorder="1" applyAlignment="1">
      <alignment horizontal="right"/>
    </xf>
    <xf numFmtId="0" fontId="5" fillId="0" borderId="17" xfId="0" applyFont="1" applyFill="1" applyBorder="1" applyAlignment="1">
      <alignment wrapText="1"/>
    </xf>
    <xf numFmtId="0" fontId="5" fillId="0" borderId="17" xfId="0" applyFont="1" applyFill="1" applyBorder="1" applyAlignment="1"/>
    <xf numFmtId="167" fontId="5" fillId="0" borderId="17" xfId="0" applyNumberFormat="1" applyFont="1" applyFill="1" applyBorder="1" applyAlignment="1"/>
    <xf numFmtId="44" fontId="5" fillId="0" borderId="17" xfId="0" applyNumberFormat="1" applyFont="1" applyFill="1" applyBorder="1" applyAlignment="1">
      <alignment horizontal="right"/>
    </xf>
    <xf numFmtId="167" fontId="5" fillId="0" borderId="17" xfId="0" applyNumberFormat="1" applyFont="1" applyFill="1" applyBorder="1"/>
    <xf numFmtId="44" fontId="5" fillId="0" borderId="17" xfId="0" applyNumberFormat="1" applyFont="1" applyFill="1" applyBorder="1" applyAlignment="1">
      <alignment horizontal="right" wrapText="1"/>
    </xf>
    <xf numFmtId="0" fontId="5" fillId="0" borderId="18" xfId="0" applyFont="1" applyFill="1" applyBorder="1" applyAlignment="1"/>
    <xf numFmtId="0" fontId="5" fillId="0" borderId="18" xfId="0" applyFont="1" applyFill="1" applyBorder="1"/>
    <xf numFmtId="0" fontId="6" fillId="0" borderId="18" xfId="0" applyFont="1" applyFill="1" applyBorder="1" applyAlignment="1"/>
    <xf numFmtId="0" fontId="5" fillId="0" borderId="17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/>
    </xf>
    <xf numFmtId="167" fontId="5" fillId="0" borderId="17" xfId="0" applyNumberFormat="1" applyFont="1" applyFill="1" applyBorder="1" applyAlignment="1">
      <alignment vertical="center"/>
    </xf>
    <xf numFmtId="44" fontId="5" fillId="0" borderId="17" xfId="0" applyNumberFormat="1" applyFont="1" applyFill="1" applyBorder="1" applyAlignment="1">
      <alignment horizontal="right" vertical="center"/>
    </xf>
    <xf numFmtId="44" fontId="5" fillId="0" borderId="17" xfId="0" applyNumberFormat="1" applyFont="1" applyFill="1" applyBorder="1" applyAlignment="1">
      <alignment horizontal="right" vertical="center" wrapText="1"/>
    </xf>
    <xf numFmtId="0" fontId="5" fillId="0" borderId="18" xfId="0" applyFont="1" applyFill="1" applyBorder="1" applyAlignment="1">
      <alignment vertical="center" wrapText="1"/>
    </xf>
    <xf numFmtId="0" fontId="7" fillId="0" borderId="18" xfId="0" applyFont="1" applyFill="1" applyBorder="1" applyAlignment="1"/>
    <xf numFmtId="0" fontId="5" fillId="0" borderId="17" xfId="0" applyFont="1" applyFill="1" applyBorder="1"/>
    <xf numFmtId="165" fontId="5" fillId="0" borderId="19" xfId="0" applyNumberFormat="1" applyFont="1" applyFill="1" applyBorder="1" applyAlignment="1">
      <alignment horizontal="right"/>
    </xf>
    <xf numFmtId="0" fontId="5" fillId="0" borderId="20" xfId="0" applyFont="1" applyFill="1" applyBorder="1" applyAlignment="1"/>
    <xf numFmtId="0" fontId="5" fillId="0" borderId="20" xfId="0" applyFont="1" applyFill="1" applyBorder="1"/>
    <xf numFmtId="167" fontId="5" fillId="0" borderId="20" xfId="0" applyNumberFormat="1" applyFont="1" applyFill="1" applyBorder="1" applyAlignment="1"/>
    <xf numFmtId="44" fontId="5" fillId="0" borderId="20" xfId="0" applyNumberFormat="1" applyFont="1" applyFill="1" applyBorder="1" applyAlignment="1">
      <alignment horizontal="right"/>
    </xf>
    <xf numFmtId="167" fontId="5" fillId="0" borderId="20" xfId="0" applyNumberFormat="1" applyFont="1" applyFill="1" applyBorder="1"/>
    <xf numFmtId="44" fontId="5" fillId="0" borderId="20" xfId="0" applyNumberFormat="1" applyFont="1" applyFill="1" applyBorder="1" applyAlignment="1">
      <alignment horizontal="right" wrapText="1"/>
    </xf>
    <xf numFmtId="0" fontId="5" fillId="0" borderId="21" xfId="0" applyFont="1" applyFill="1" applyBorder="1" applyAlignment="1"/>
    <xf numFmtId="0" fontId="5" fillId="0" borderId="14" xfId="0" applyFont="1" applyFill="1" applyBorder="1" applyAlignment="1"/>
    <xf numFmtId="0" fontId="5" fillId="0" borderId="18" xfId="0" applyFont="1" applyFill="1" applyBorder="1" applyAlignment="1">
      <alignment wrapText="1"/>
    </xf>
    <xf numFmtId="0" fontId="5" fillId="0" borderId="17" xfId="0" applyFont="1" applyFill="1" applyBorder="1" applyAlignment="1">
      <alignment horizontal="left"/>
    </xf>
    <xf numFmtId="1" fontId="3" fillId="0" borderId="22" xfId="0" applyNumberFormat="1" applyFont="1" applyFill="1" applyBorder="1" applyAlignment="1">
      <alignment horizontal="center" vertical="center"/>
    </xf>
    <xf numFmtId="164" fontId="3" fillId="0" borderId="22" xfId="0" applyNumberFormat="1" applyFont="1" applyFill="1" applyBorder="1" applyAlignment="1">
      <alignment horizontal="center" vertical="center"/>
    </xf>
    <xf numFmtId="0" fontId="5" fillId="0" borderId="21" xfId="0" applyFont="1" applyFill="1" applyBorder="1"/>
    <xf numFmtId="164" fontId="5" fillId="0" borderId="17" xfId="0" applyNumberFormat="1" applyFont="1" applyFill="1" applyBorder="1" applyAlignment="1">
      <alignment horizontal="center"/>
    </xf>
    <xf numFmtId="164" fontId="1" fillId="0" borderId="17" xfId="0" applyNumberFormat="1" applyFont="1" applyFill="1" applyBorder="1" applyAlignment="1">
      <alignment horizontal="center"/>
    </xf>
    <xf numFmtId="0" fontId="1" fillId="0" borderId="17" xfId="0" applyFont="1" applyFill="1" applyBorder="1" applyAlignment="1"/>
    <xf numFmtId="0" fontId="3" fillId="0" borderId="12" xfId="0" applyFont="1" applyFill="1" applyBorder="1" applyAlignment="1">
      <alignment vertical="center" wrapText="1"/>
    </xf>
    <xf numFmtId="168" fontId="5" fillId="0" borderId="13" xfId="0" applyNumberFormat="1" applyFont="1" applyFill="1" applyBorder="1" applyAlignment="1"/>
    <xf numFmtId="168" fontId="5" fillId="0" borderId="13" xfId="0" applyNumberFormat="1" applyFont="1" applyFill="1" applyBorder="1"/>
    <xf numFmtId="0" fontId="1" fillId="0" borderId="5" xfId="0" applyFont="1" applyFill="1" applyBorder="1"/>
    <xf numFmtId="168" fontId="5" fillId="0" borderId="17" xfId="0" applyNumberFormat="1" applyFont="1" applyFill="1" applyBorder="1"/>
    <xf numFmtId="0" fontId="1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/>
    <xf numFmtId="168" fontId="3" fillId="0" borderId="5" xfId="0" applyNumberFormat="1" applyFont="1" applyFill="1" applyBorder="1" applyAlignment="1">
      <alignment vertical="center"/>
    </xf>
    <xf numFmtId="168" fontId="5" fillId="0" borderId="17" xfId="0" applyNumberFormat="1" applyFont="1" applyFill="1" applyBorder="1" applyAlignment="1"/>
    <xf numFmtId="0" fontId="1" fillId="0" borderId="23" xfId="0" applyFont="1" applyFill="1" applyBorder="1" applyAlignment="1">
      <alignment vertical="center"/>
    </xf>
    <xf numFmtId="168" fontId="5" fillId="0" borderId="20" xfId="0" applyNumberFormat="1" applyFont="1" applyFill="1" applyBorder="1" applyAlignment="1"/>
    <xf numFmtId="0" fontId="11" fillId="0" borderId="18" xfId="0" applyFont="1" applyFill="1" applyBorder="1" applyAlignment="1"/>
    <xf numFmtId="1" fontId="5" fillId="0" borderId="13" xfId="0" applyNumberFormat="1" applyFont="1" applyFill="1" applyBorder="1" applyAlignment="1">
      <alignment horizontal="center"/>
    </xf>
    <xf numFmtId="164" fontId="1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wrapText="1"/>
    </xf>
    <xf numFmtId="1" fontId="5" fillId="0" borderId="17" xfId="0" applyNumberFormat="1" applyFont="1" applyFill="1" applyBorder="1" applyAlignment="1">
      <alignment horizontal="center"/>
    </xf>
    <xf numFmtId="164" fontId="5" fillId="0" borderId="20" xfId="0" applyNumberFormat="1" applyFont="1" applyFill="1" applyBorder="1" applyAlignment="1">
      <alignment horizontal="center"/>
    </xf>
    <xf numFmtId="168" fontId="5" fillId="0" borderId="20" xfId="0" applyNumberFormat="1" applyFont="1" applyFill="1" applyBorder="1"/>
    <xf numFmtId="1" fontId="5" fillId="0" borderId="20" xfId="0" applyNumberFormat="1" applyFont="1" applyFill="1" applyBorder="1" applyAlignment="1">
      <alignment horizontal="center"/>
    </xf>
    <xf numFmtId="0" fontId="1" fillId="0" borderId="23" xfId="0" applyFont="1" applyFill="1" applyBorder="1"/>
    <xf numFmtId="0" fontId="5" fillId="0" borderId="16" xfId="0" applyFont="1" applyFill="1" applyBorder="1" applyAlignment="1"/>
    <xf numFmtId="168" fontId="5" fillId="0" borderId="17" xfId="0" applyNumberFormat="1" applyFont="1" applyFill="1" applyBorder="1" applyAlignment="1">
      <alignment horizontal="right"/>
    </xf>
    <xf numFmtId="0" fontId="12" fillId="0" borderId="18" xfId="0" applyFont="1" applyFill="1" applyBorder="1" applyAlignment="1">
      <alignment wrapText="1"/>
    </xf>
    <xf numFmtId="0" fontId="5" fillId="0" borderId="16" xfId="0" applyFont="1" applyFill="1" applyBorder="1" applyAlignment="1">
      <alignment wrapText="1"/>
    </xf>
    <xf numFmtId="0" fontId="5" fillId="0" borderId="19" xfId="0" applyFont="1" applyFill="1" applyBorder="1" applyAlignment="1"/>
    <xf numFmtId="168" fontId="5" fillId="0" borderId="20" xfId="0" applyNumberFormat="1" applyFont="1" applyFill="1" applyBorder="1" applyAlignment="1">
      <alignment horizontal="right"/>
    </xf>
    <xf numFmtId="0" fontId="13" fillId="0" borderId="18" xfId="0" applyFont="1" applyFill="1" applyBorder="1" applyAlignment="1">
      <alignment wrapText="1"/>
    </xf>
    <xf numFmtId="0" fontId="8" fillId="0" borderId="17" xfId="0" applyFont="1" applyFill="1" applyBorder="1" applyAlignment="1"/>
    <xf numFmtId="0" fontId="0" fillId="6" borderId="0" xfId="0" applyFont="1" applyFill="1" applyAlignment="1"/>
    <xf numFmtId="0" fontId="2" fillId="7" borderId="5" xfId="0" applyFont="1" applyFill="1" applyBorder="1"/>
    <xf numFmtId="0" fontId="2" fillId="7" borderId="7" xfId="0" applyFont="1" applyFill="1" applyBorder="1"/>
    <xf numFmtId="0" fontId="4" fillId="7" borderId="5" xfId="0" applyFont="1" applyFill="1" applyBorder="1"/>
    <xf numFmtId="0" fontId="2" fillId="8" borderId="5" xfId="0" applyFont="1" applyFill="1" applyBorder="1"/>
    <xf numFmtId="0" fontId="2" fillId="8" borderId="7" xfId="0" applyFont="1" applyFill="1" applyBorder="1"/>
    <xf numFmtId="0" fontId="4" fillId="8" borderId="5" xfId="0" applyFont="1" applyFill="1" applyBorder="1"/>
    <xf numFmtId="0" fontId="1" fillId="0" borderId="13" xfId="0" applyFont="1" applyFill="1" applyBorder="1" applyAlignment="1"/>
    <xf numFmtId="0" fontId="1" fillId="0" borderId="17" xfId="0" applyFont="1" applyFill="1" applyBorder="1" applyAlignment="1">
      <alignment wrapText="1"/>
    </xf>
    <xf numFmtId="0" fontId="1" fillId="0" borderId="18" xfId="0" applyFont="1" applyFill="1" applyBorder="1" applyAlignment="1"/>
    <xf numFmtId="0" fontId="2" fillId="0" borderId="25" xfId="0" applyFont="1" applyFill="1" applyBorder="1"/>
    <xf numFmtId="0" fontId="2" fillId="0" borderId="25" xfId="0" applyFont="1" applyFill="1" applyBorder="1" applyAlignment="1"/>
    <xf numFmtId="166" fontId="2" fillId="0" borderId="25" xfId="0" applyNumberFormat="1" applyFont="1" applyFill="1" applyBorder="1"/>
    <xf numFmtId="166" fontId="2" fillId="0" borderId="25" xfId="0" applyNumberFormat="1" applyFont="1" applyFill="1" applyBorder="1" applyAlignment="1"/>
    <xf numFmtId="0" fontId="1" fillId="0" borderId="24" xfId="0" applyFont="1" applyFill="1" applyBorder="1" applyAlignment="1">
      <alignment horizontal="left" vertical="center"/>
    </xf>
    <xf numFmtId="1" fontId="4" fillId="0" borderId="9" xfId="0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165" fontId="4" fillId="0" borderId="9" xfId="0" applyNumberFormat="1" applyFont="1" applyFill="1" applyBorder="1" applyAlignment="1">
      <alignment horizontal="right"/>
    </xf>
    <xf numFmtId="0" fontId="4" fillId="0" borderId="9" xfId="0" applyFont="1" applyFill="1" applyBorder="1" applyAlignment="1"/>
    <xf numFmtId="0" fontId="4" fillId="0" borderId="9" xfId="0" applyFont="1" applyFill="1" applyBorder="1"/>
    <xf numFmtId="167" fontId="4" fillId="0" borderId="9" xfId="0" applyNumberFormat="1" applyFont="1" applyFill="1" applyBorder="1"/>
    <xf numFmtId="44" fontId="4" fillId="0" borderId="9" xfId="0" applyNumberFormat="1" applyFont="1" applyFill="1" applyBorder="1" applyAlignment="1">
      <alignment horizontal="right"/>
    </xf>
    <xf numFmtId="44" fontId="4" fillId="0" borderId="9" xfId="0" applyNumberFormat="1" applyFont="1" applyFill="1" applyBorder="1" applyAlignment="1">
      <alignment horizontal="right" wrapText="1"/>
    </xf>
    <xf numFmtId="0" fontId="4" fillId="0" borderId="0" xfId="0" applyFont="1" applyFill="1" applyBorder="1"/>
    <xf numFmtId="0" fontId="3" fillId="0" borderId="16" xfId="0" applyFont="1" applyFill="1" applyBorder="1"/>
    <xf numFmtId="0" fontId="3" fillId="0" borderId="16" xfId="0" applyFont="1" applyFill="1" applyBorder="1" applyAlignment="1"/>
    <xf numFmtId="0" fontId="10" fillId="0" borderId="0" xfId="0" applyFont="1" applyFill="1" applyBorder="1" applyAlignment="1">
      <alignment horizontal="left"/>
    </xf>
    <xf numFmtId="1" fontId="8" fillId="0" borderId="9" xfId="0" applyNumberFormat="1" applyFont="1" applyFill="1" applyBorder="1" applyAlignment="1">
      <alignment horizontal="center"/>
    </xf>
    <xf numFmtId="164" fontId="5" fillId="0" borderId="9" xfId="0" applyNumberFormat="1" applyFont="1" applyFill="1" applyBorder="1" applyAlignment="1">
      <alignment horizontal="center"/>
    </xf>
    <xf numFmtId="165" fontId="5" fillId="0" borderId="9" xfId="0" applyNumberFormat="1" applyFont="1" applyFill="1" applyBorder="1" applyAlignment="1">
      <alignment horizontal="right"/>
    </xf>
    <xf numFmtId="0" fontId="5" fillId="0" borderId="9" xfId="0" applyFont="1" applyFill="1" applyBorder="1" applyAlignment="1"/>
    <xf numFmtId="0" fontId="5" fillId="0" borderId="9" xfId="0" applyFont="1" applyFill="1" applyBorder="1"/>
    <xf numFmtId="168" fontId="5" fillId="0" borderId="9" xfId="0" applyNumberFormat="1" applyFont="1" applyFill="1" applyBorder="1"/>
    <xf numFmtId="44" fontId="5" fillId="0" borderId="9" xfId="0" applyNumberFormat="1" applyFont="1" applyFill="1" applyBorder="1" applyAlignment="1">
      <alignment horizontal="right"/>
    </xf>
    <xf numFmtId="44" fontId="5" fillId="0" borderId="9" xfId="0" applyNumberFormat="1" applyFont="1" applyFill="1" applyBorder="1" applyAlignment="1">
      <alignment horizontal="right" wrapText="1"/>
    </xf>
    <xf numFmtId="0" fontId="5" fillId="0" borderId="0" xfId="0" applyFont="1" applyFill="1" applyBorder="1"/>
    <xf numFmtId="0" fontId="1" fillId="0" borderId="16" xfId="0" applyFont="1" applyFill="1" applyBorder="1" applyAlignment="1"/>
    <xf numFmtId="0" fontId="11" fillId="0" borderId="18" xfId="0" applyFont="1" applyFill="1" applyBorder="1" applyAlignment="1">
      <alignment wrapText="1"/>
    </xf>
    <xf numFmtId="168" fontId="4" fillId="0" borderId="9" xfId="0" applyNumberFormat="1" applyFont="1" applyFill="1" applyBorder="1"/>
    <xf numFmtId="0" fontId="4" fillId="0" borderId="17" xfId="0" applyFont="1" applyFill="1" applyBorder="1" applyAlignment="1">
      <alignment wrapText="1"/>
    </xf>
    <xf numFmtId="0" fontId="0" fillId="0" borderId="0" xfId="0"/>
    <xf numFmtId="0" fontId="5" fillId="0" borderId="5" xfId="0" applyFont="1" applyFill="1" applyBorder="1" applyAlignment="1"/>
    <xf numFmtId="0" fontId="4" fillId="0" borderId="17" xfId="0" applyFont="1" applyFill="1" applyBorder="1" applyAlignment="1"/>
    <xf numFmtId="0" fontId="1" fillId="0" borderId="13" xfId="0" applyFont="1" applyFill="1" applyBorder="1" applyAlignment="1">
      <alignment wrapText="1"/>
    </xf>
    <xf numFmtId="0" fontId="1" fillId="0" borderId="16" xfId="0" applyFont="1" applyFill="1" applyBorder="1" applyAlignment="1">
      <alignment wrapText="1"/>
    </xf>
    <xf numFmtId="0" fontId="1" fillId="0" borderId="17" xfId="0" applyFont="1" applyFill="1" applyBorder="1" applyAlignment="1">
      <alignment horizontal="left" wrapText="1"/>
    </xf>
    <xf numFmtId="0" fontId="3" fillId="0" borderId="8" xfId="0" applyFont="1" applyBorder="1" applyAlignment="1">
      <alignment horizontal="center" vertical="center"/>
    </xf>
    <xf numFmtId="0" fontId="14" fillId="0" borderId="25" xfId="0" applyFont="1" applyBorder="1"/>
    <xf numFmtId="0" fontId="14" fillId="0" borderId="16" xfId="0" applyFont="1" applyBorder="1"/>
  </cellXfs>
  <cellStyles count="1">
    <cellStyle name="Normal" xfId="0" builtinId="0"/>
  </cellStyles>
  <dxfs count="87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CD3CD"/>
          <bgColor rgb="FF8CD3CD"/>
        </patternFill>
      </fill>
    </dxf>
    <dxf>
      <fill>
        <patternFill patternType="solid">
          <fgColor rgb="FF26A69A"/>
          <bgColor rgb="FF26A69A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CCBC"/>
          <bgColor rgb="FFFFCCBC"/>
        </patternFill>
      </fill>
    </dxf>
    <dxf>
      <fill>
        <patternFill patternType="solid">
          <fgColor rgb="FFF46524"/>
          <bgColor rgb="FFF46524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ACC9FE"/>
          <bgColor rgb="FFACC9FE"/>
        </patternFill>
      </fill>
    </dxf>
    <dxf>
      <fill>
        <patternFill patternType="solid">
          <fgColor rgb="FF5B95F9"/>
          <bgColor rgb="FF5B95F9"/>
        </patternFill>
      </fill>
    </dxf>
  </dxfs>
  <tableStyles count="8" defaultPivotStyle="PivotStyleMedium7">
    <tableStyle name="Czech Republic-style" pivot="0" count="4">
      <tableStyleElement type="headerRow" dxfId="86"/>
      <tableStyleElement type="totalRow" dxfId="85"/>
      <tableStyleElement type="firstRowStripe" dxfId="84"/>
      <tableStyleElement type="secondRowStripe" dxfId="83"/>
    </tableStyle>
    <tableStyle name="Czech Republic-style 2" pivot="0" count="2">
      <tableStyleElement type="firstRowStripe" dxfId="82"/>
      <tableStyleElement type="secondRowStripe" dxfId="81"/>
    </tableStyle>
    <tableStyle name="Germany-style" pivot="0" count="4">
      <tableStyleElement type="headerRow" dxfId="80"/>
      <tableStyleElement type="totalRow" dxfId="79"/>
      <tableStyleElement type="firstRowStripe" dxfId="78"/>
      <tableStyleElement type="secondRowStripe" dxfId="77"/>
    </tableStyle>
    <tableStyle name="Austria-style" pivot="0" count="4">
      <tableStyleElement type="headerRow" dxfId="76"/>
      <tableStyleElement type="totalRow" dxfId="75"/>
      <tableStyleElement type="firstRowStripe" dxfId="74"/>
      <tableStyleElement type="secondRowStripe" dxfId="73"/>
    </tableStyle>
    <tableStyle name="Portugal old-style" pivot="0" count="2">
      <tableStyleElement type="firstRowStripe" dxfId="72"/>
      <tableStyleElement type="secondRowStripe" dxfId="71"/>
    </tableStyle>
    <tableStyle name="Portugal old-style 2" pivot="0" count="4">
      <tableStyleElement type="headerRow" dxfId="70"/>
      <tableStyleElement type="totalRow" dxfId="69"/>
      <tableStyleElement type="firstRowStripe" dxfId="68"/>
      <tableStyleElement type="secondRowStripe" dxfId="67"/>
    </tableStyle>
    <tableStyle name="Portugal old-style 3" pivot="0" count="2">
      <tableStyleElement type="firstRowStripe" dxfId="66"/>
      <tableStyleElement type="secondRowStripe" dxfId="65"/>
    </tableStyle>
    <tableStyle name="Portugal old-style 4" pivot="0" count="2">
      <tableStyleElement type="firstRowStripe" dxfId="64"/>
      <tableStyleElement type="secondRowStripe" dxfId="6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pivotCacheDefinition" Target="pivotCache/pivotCacheDefinition1.xml"/><Relationship Id="rId7" Type="http://schemas.openxmlformats.org/officeDocument/2006/relationships/pivotCacheDefinition" Target="pivotCache/pivotCacheDefinition2.xml"/><Relationship Id="rId8" Type="http://schemas.openxmlformats.org/officeDocument/2006/relationships/pivotCacheDefinition" Target="pivotCache/pivotCacheDefinition3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014467589" refreshedVersion="4" recordCount="67">
  <cacheSource type="worksheet">
    <worksheetSource ref="A7:L74" sheet="Germany"/>
  </cacheSource>
  <cacheFields count="12">
    <cacheField name="Day" numFmtId="1">
      <sharedItems containsSemiMixedTypes="0" containsString="0" containsNumber="1" containsInteger="1" minValue="3" maxValue="7" count="5">
        <n v="3"/>
        <n v="4"/>
        <n v="5"/>
        <n v="6"/>
        <n v="7"/>
      </sharedItems>
    </cacheField>
    <cacheField name="Date" numFmtId="164">
      <sharedItems/>
    </cacheField>
    <cacheField name="Time" numFmtId="165">
      <sharedItems containsSemiMixedTypes="0" containsNonDate="0" containsDate="1" containsString="0" minDate="1899-12-30T07:00:00" maxDate="1899-12-30T22:00:00"/>
    </cacheField>
    <cacheField name="Activity" numFmtId="0">
      <sharedItems containsBlank="1"/>
    </cacheField>
    <cacheField name="Category" numFmtId="0">
      <sharedItems containsBlank="1" count="5">
        <m/>
        <s v="Travel"/>
        <s v="Food"/>
        <s v="Activity"/>
        <s v="Accomodation"/>
      </sharedItems>
    </cacheField>
    <cacheField name="Travel Time" numFmtId="0">
      <sharedItems containsBlank="1"/>
    </cacheField>
    <cacheField name="Transit" numFmtId="0">
      <sharedItems containsNonDate="0" containsString="0" containsBlank="1"/>
    </cacheField>
    <cacheField name="Forecast Cost (Euro)" numFmtId="168">
      <sharedItems containsString="0" containsBlank="1" containsNumber="1" containsInteger="1" minValue="0" maxValue="100"/>
    </cacheField>
    <cacheField name="Forecast Cost ($CAD)" numFmtId="44">
      <sharedItems containsSemiMixedTypes="0" containsString="0" containsNumber="1" minValue="0" maxValue="147"/>
    </cacheField>
    <cacheField name="Actual Cost (Euro)" numFmtId="168">
      <sharedItems containsNonDate="0" containsString="0" containsBlank="1"/>
    </cacheField>
    <cacheField name="Actual Cost ($CAD)" numFmtId="44">
      <sharedItems containsSemiMixedTypes="0" containsString="0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017592591" refreshedVersion="4" recordCount="48">
  <cacheSource type="worksheet">
    <worksheetSource ref="A7:L55" sheet="Czech Republic"/>
  </cacheSource>
  <cacheFields count="12">
    <cacheField name="Day" numFmtId="1">
      <sharedItems containsSemiMixedTypes="0" containsString="0" containsNumber="1" containsInteger="1" minValue="1" maxValue="9" count="5">
        <n v="1"/>
        <n v="2"/>
        <n v="3"/>
        <n v="8"/>
        <n v="9"/>
      </sharedItems>
    </cacheField>
    <cacheField name="Date" numFmtId="164">
      <sharedItems/>
    </cacheField>
    <cacheField name="Time" numFmtId="165">
      <sharedItems containsSemiMixedTypes="0" containsNonDate="0" containsDate="1" containsString="0" minDate="1899-12-30T06:00:00" maxDate="1899-12-30T22:00:00"/>
    </cacheField>
    <cacheField name="Activity" numFmtId="0">
      <sharedItems containsBlank="1"/>
    </cacheField>
    <cacheField name="Category" numFmtId="0">
      <sharedItems containsBlank="1" count="5">
        <s v="Travel"/>
        <m/>
        <s v="Accomodation"/>
        <s v="Activity"/>
        <s v="Food"/>
      </sharedItems>
    </cacheField>
    <cacheField name="Travel Time" numFmtId="0">
      <sharedItems containsBlank="1"/>
    </cacheField>
    <cacheField name="Transit" numFmtId="0">
      <sharedItems containsNonDate="0" containsString="0" containsBlank="1"/>
    </cacheField>
    <cacheField name="Forecast Cost (Kč)" numFmtId="167">
      <sharedItems containsString="0" containsBlank="1" containsNumber="1" containsInteger="1" minValue="0" maxValue="17000"/>
    </cacheField>
    <cacheField name="Forecast Cost ($CAD)" numFmtId="44">
      <sharedItems containsSemiMixedTypes="0" containsString="0" containsNumber="1" minValue="0" maxValue="1020"/>
    </cacheField>
    <cacheField name="Actual Cost (Kč)" numFmtId="167">
      <sharedItems containsNonDate="0" containsString="0" containsBlank="1"/>
    </cacheField>
    <cacheField name="Actual Cost ($CAD)" numFmtId="44">
      <sharedItems containsString="0" containsBlank="1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020601855" refreshedVersion="4" recordCount="72">
  <cacheSource type="worksheet">
    <worksheetSource ref="A7:L79" sheet="Austria"/>
  </cacheSource>
  <cacheFields count="12">
    <cacheField name="Day" numFmtId="1">
      <sharedItems containsString="0" containsBlank="1" containsNumber="1" containsInteger="1" minValue="7" maxValue="11" count="6">
        <n v="7"/>
        <n v="8"/>
        <n v="9"/>
        <m/>
        <n v="10"/>
        <n v="11"/>
      </sharedItems>
    </cacheField>
    <cacheField name="Date" numFmtId="164">
      <sharedItems/>
    </cacheField>
    <cacheField name="Time" numFmtId="165">
      <sharedItems containsSemiMixedTypes="0" containsNonDate="0" containsDate="1" containsString="0" minDate="1899-12-30T06:00:00" maxDate="1899-12-30T22:00:00"/>
    </cacheField>
    <cacheField name="Activity" numFmtId="0">
      <sharedItems containsBlank="1"/>
    </cacheField>
    <cacheField name="Category" numFmtId="0">
      <sharedItems containsBlank="1" count="5">
        <s v="Travel"/>
        <s v="Activity"/>
        <s v="Food"/>
        <m/>
        <s v="Accomodation"/>
      </sharedItems>
    </cacheField>
    <cacheField name="Travel Time" numFmtId="0">
      <sharedItems containsBlank="1"/>
    </cacheField>
    <cacheField name="Transit" numFmtId="0">
      <sharedItems containsNonDate="0" containsString="0" containsBlank="1"/>
    </cacheField>
    <cacheField name="Forecast Cost (Euro)" numFmtId="168">
      <sharedItems containsString="0" containsBlank="1" containsNumber="1" minValue="0" maxValue="115"/>
    </cacheField>
    <cacheField name="Forecast Cost ($CAD)" numFmtId="44">
      <sharedItems containsString="0" containsBlank="1" containsNumber="1" minValue="0" maxValue="169.04999999999998"/>
    </cacheField>
    <cacheField name="Actual Cost (Euro)" numFmtId="168">
      <sharedItems containsNonDate="0" containsString="0" containsBlank="1"/>
    </cacheField>
    <cacheField name="Actual Cost ($CAD)" numFmtId="44">
      <sharedItems containsString="0" containsBlank="1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7">
  <r>
    <x v="0"/>
    <s v="Day 3"/>
    <d v="1899-12-30T08:00:00"/>
    <m/>
    <x v="0"/>
    <m/>
    <m/>
    <m/>
    <n v="0"/>
    <m/>
    <n v="0"/>
    <m/>
  </r>
  <r>
    <x v="0"/>
    <s v="Day 3"/>
    <d v="1899-12-30T09:00:00"/>
    <m/>
    <x v="0"/>
    <m/>
    <m/>
    <m/>
    <n v="0"/>
    <m/>
    <n v="0"/>
    <m/>
  </r>
  <r>
    <x v="0"/>
    <s v="Day 3"/>
    <d v="1899-12-30T10:00:00"/>
    <m/>
    <x v="1"/>
    <m/>
    <m/>
    <m/>
    <n v="0"/>
    <m/>
    <n v="0"/>
    <m/>
  </r>
  <r>
    <x v="0"/>
    <s v="Day 3"/>
    <d v="1899-12-30T11:00:00"/>
    <s v="Arrive at Nuremberg Station"/>
    <x v="1"/>
    <m/>
    <m/>
    <n v="0"/>
    <n v="0"/>
    <m/>
    <n v="0"/>
    <m/>
  </r>
  <r>
    <x v="0"/>
    <s v="Day 3"/>
    <d v="1899-12-30T12:00:00"/>
    <s v="Drop bags off at Hotel"/>
    <x v="1"/>
    <s v="15min walk"/>
    <m/>
    <n v="0"/>
    <n v="0"/>
    <m/>
    <n v="0"/>
    <m/>
  </r>
  <r>
    <x v="0"/>
    <s v="Day 3"/>
    <d v="1899-12-30T13:00:00"/>
    <s v="Lunch at Hausbrauerei Altstadthof (8 Nurember Grill Sausage + Sauerkraut) (12-11pm)"/>
    <x v="2"/>
    <s v="11min walk"/>
    <m/>
    <n v="15"/>
    <n v="22.05"/>
    <m/>
    <n v="0"/>
    <m/>
  </r>
  <r>
    <x v="0"/>
    <s v="Day 3"/>
    <d v="1899-12-30T14:00:00"/>
    <s v="Albrecht Dürer's House (10am-5pm) --&gt; Nuremberg Castle (10am-4pm) (Palas with Double Chapel, Imperial Castle Museum, Deep Well, Sinwell Tower, Castle Gardens, and Maria Sibylla Merian Garden)(5min walk)"/>
    <x v="3"/>
    <s v="1min walk"/>
    <m/>
    <n v="7"/>
    <n v="10.29"/>
    <m/>
    <n v="0"/>
    <s v="Abrecht-Durer's House Admission Fee 7.50euros/person_x000d_Nuremberg Castle Combination Ticket 7 euros/person (Likely only going to Nuremberg Castle)"/>
  </r>
  <r>
    <x v="0"/>
    <s v="Day 3"/>
    <d v="1899-12-30T15:00:00"/>
    <m/>
    <x v="0"/>
    <m/>
    <m/>
    <m/>
    <n v="0"/>
    <m/>
    <n v="0"/>
    <m/>
  </r>
  <r>
    <x v="0"/>
    <s v="Day 3"/>
    <d v="1899-12-30T16:00:00"/>
    <s v="Weißgerbergasse"/>
    <x v="3"/>
    <s v="8min walk"/>
    <m/>
    <n v="0"/>
    <n v="0"/>
    <m/>
    <n v="0"/>
    <m/>
  </r>
  <r>
    <x v="0"/>
    <s v="Day 3"/>
    <d v="1899-12-30T17:00:00"/>
    <s v="Wander Cent4al Market Square (St. Sebald Church (9:30am-6pm) --&gt; Schöner Brunnen (3min walk) --&gt; Church of our Lady (Frauenkirche) (1min walk) --&gt; Hospital of the Holy Spirit View (3min walk) --&gt; Christmas Market at Nuremberg Hauptmarkt (3min walk))"/>
    <x v="3"/>
    <s v="3min walk"/>
    <m/>
    <n v="15"/>
    <n v="22.05"/>
    <m/>
    <n v="0"/>
    <m/>
  </r>
  <r>
    <x v="0"/>
    <s v="Day 3"/>
    <d v="1899-12-30T18:00:00"/>
    <m/>
    <x v="3"/>
    <m/>
    <m/>
    <m/>
    <n v="0"/>
    <m/>
    <n v="0"/>
    <m/>
  </r>
  <r>
    <x v="0"/>
    <s v="Day 3"/>
    <d v="1899-12-30T19:00:00"/>
    <s v="Dinner (&quot;Trödelstuben&quot;, Wein- und Bierstuben, Restaurant (11am-11pm) (Schaufele))"/>
    <x v="2"/>
    <s v="3min walk"/>
    <m/>
    <n v="30"/>
    <n v="44.1"/>
    <m/>
    <n v="0"/>
    <m/>
  </r>
  <r>
    <x v="0"/>
    <s v="Day 3"/>
    <d v="1899-12-30T20:00:00"/>
    <s v="Check in Hotel"/>
    <x v="4"/>
    <s v="4min walk"/>
    <m/>
    <n v="0"/>
    <n v="0"/>
    <m/>
    <n v="0"/>
    <m/>
  </r>
  <r>
    <x v="0"/>
    <s v="Day 3"/>
    <d v="1899-12-30T21:00:00"/>
    <m/>
    <x v="0"/>
    <m/>
    <m/>
    <m/>
    <n v="0"/>
    <m/>
    <n v="0"/>
    <m/>
  </r>
  <r>
    <x v="0"/>
    <s v="Day 3"/>
    <d v="1899-12-30T22:00:00"/>
    <s v="Hotel Nuremberg"/>
    <x v="4"/>
    <m/>
    <m/>
    <n v="90"/>
    <n v="132.30000000000001"/>
    <m/>
    <n v="0"/>
    <m/>
  </r>
  <r>
    <x v="1"/>
    <s v="Day 4"/>
    <d v="1899-12-30T08:00:00"/>
    <s v="Breakfast (Included in stay?)"/>
    <x v="2"/>
    <m/>
    <m/>
    <n v="0"/>
    <n v="0"/>
    <m/>
    <n v="0"/>
    <m/>
  </r>
  <r>
    <x v="1"/>
    <s v="Day 4"/>
    <d v="1899-12-30T09:00:00"/>
    <s v="Travel to Nuremberg Main Station"/>
    <x v="1"/>
    <s v="15min walk"/>
    <m/>
    <n v="0"/>
    <n v="0"/>
    <m/>
    <n v="0"/>
    <m/>
  </r>
  <r>
    <x v="1"/>
    <s v="Day 4"/>
    <d v="1899-12-30T09:30:00"/>
    <s v="Travel to Munich by train"/>
    <x v="1"/>
    <s v="1h 15mins"/>
    <m/>
    <n v="30"/>
    <n v="44.1"/>
    <m/>
    <n v="0"/>
    <s v="Book Online on the Deutsche Bahn Website"/>
  </r>
  <r>
    <x v="1"/>
    <s v="Day 4"/>
    <d v="1899-12-30T10:00:00"/>
    <s v="2-Day Munich City Pass (Purchase from Tourist office at Hauptbahnhof) (Transit included)"/>
    <x v="3"/>
    <m/>
    <m/>
    <n v="65"/>
    <n v="95.55"/>
    <m/>
    <n v="0"/>
    <m/>
  </r>
  <r>
    <x v="1"/>
    <s v="Day 4"/>
    <d v="1899-12-30T11:00:00"/>
    <s v="Drop bags off at Hotel"/>
    <x v="4"/>
    <s v="7min walk"/>
    <m/>
    <n v="0"/>
    <n v="0"/>
    <m/>
    <n v="0"/>
    <m/>
  </r>
  <r>
    <x v="1"/>
    <s v="Day 4"/>
    <d v="1899-12-30T12:00:00"/>
    <s v="Lunch at Viktualienmarkt (Old Bavarian Potato Soup/Altbayerische Kartoffelsuppe at Münchner Suppenküche (10am-6pm, Closed Sun) + Beer Garden (9am-10pm)"/>
    <x v="2"/>
    <s v="13min transit"/>
    <m/>
    <n v="15"/>
    <n v="22.05"/>
    <m/>
    <n v="0"/>
    <m/>
  </r>
  <r>
    <x v="1"/>
    <s v="Day 4"/>
    <d v="1899-12-30T13:00:00"/>
    <s v="Theatine Church (7am-8pm) --&gt; Odeonsplatz (1min walk) --&gt; Munich Residenz Palace (10am-4pm) (Residenzmuseum, Treasury, Cuvillies Theater, Hofgarten, Hofbrunnwerk) (1min walk) --&gt; Eisbachwelle (11min walk) --&gt; Englische Garten (3min walk)"/>
    <x v="3"/>
    <s v="6min transit"/>
    <m/>
    <n v="0"/>
    <n v="0"/>
    <m/>
    <n v="0"/>
    <s v="17euros/adult for Munich Residenz (Residenzmuseum + Treasury + Cuvilliés Theater); included in Munich City Pass"/>
  </r>
  <r>
    <x v="1"/>
    <s v="Day 4"/>
    <d v="1899-12-30T14:00:00"/>
    <s v="Bavarian National Museum/Bayerisches National Museum (Tues-Weds, Fri-Sun 10am-5pm; Thurs 10am-8pm, Closed Mon)"/>
    <x v="3"/>
    <s v="7min walk"/>
    <m/>
    <n v="0"/>
    <n v="0"/>
    <m/>
    <n v="0"/>
    <s v="10euros/adult Bavarian National Museum Permanent and Special Exhibition; included in Munich City Pass"/>
  </r>
  <r>
    <x v="1"/>
    <s v="Day 4"/>
    <d v="1899-12-30T15:00:00"/>
    <m/>
    <x v="0"/>
    <m/>
    <m/>
    <m/>
    <n v="0"/>
    <m/>
    <n v="0"/>
    <m/>
  </r>
  <r>
    <x v="1"/>
    <s v="Day 4"/>
    <d v="1899-12-30T16:00:00"/>
    <s v="Explore Old Town (Church of our Lady/Frauenkirche (8am-8pm) (9min walk) --&gt; St Peter's Church (7:30am-7pm)/Alter Peter (12-4:30pm) (4min walk) --&gt; New Town Hall/Neues Rathaus/Aussichtsplattform - Rathausturm (10am-7pm) (1min walk) --&gt; Rathaus-Glockenspiel"/>
    <x v="3"/>
    <s v="18min transit"/>
    <m/>
    <n v="0"/>
    <n v="0"/>
    <m/>
    <n v="0"/>
    <s v="New Town Hall Tower 6.50euros/adult; included in Munich City Pass."/>
  </r>
  <r>
    <x v="1"/>
    <s v="Day 4"/>
    <d v="1899-12-30T17:00:00"/>
    <m/>
    <x v="0"/>
    <m/>
    <m/>
    <m/>
    <n v="0"/>
    <m/>
    <n v="0"/>
    <m/>
  </r>
  <r>
    <x v="1"/>
    <s v="Day 4"/>
    <d v="1899-12-30T18:00:00"/>
    <s v="Dinner Hofbrauhaus Munchen (11am-12am) (Roast pork with crackling/Krustenschweinebraten + Hofbrau Original Beer)"/>
    <x v="2"/>
    <s v="2min walk"/>
    <m/>
    <n v="30"/>
    <n v="44.1"/>
    <m/>
    <n v="0"/>
    <m/>
  </r>
  <r>
    <x v="1"/>
    <s v="Day 4"/>
    <d v="1899-12-30T19:00:00"/>
    <s v="Apple Strudel at Christmas Market"/>
    <x v="2"/>
    <m/>
    <m/>
    <n v="7"/>
    <n v="10.29"/>
    <m/>
    <n v="0"/>
    <m/>
  </r>
  <r>
    <x v="1"/>
    <s v="Day 4"/>
    <d v="1899-12-30T20:00:00"/>
    <s v="Check in at Hotel"/>
    <x v="4"/>
    <s v="22min transit"/>
    <m/>
    <n v="0"/>
    <n v="0"/>
    <m/>
    <n v="0"/>
    <m/>
  </r>
  <r>
    <x v="1"/>
    <s v="Day 4"/>
    <d v="1899-12-30T21:00:00"/>
    <m/>
    <x v="0"/>
    <m/>
    <m/>
    <m/>
    <n v="0"/>
    <m/>
    <n v="0"/>
    <m/>
  </r>
  <r>
    <x v="1"/>
    <s v="Day 4"/>
    <d v="1899-12-30T22:00:00"/>
    <s v="Hotel Munich"/>
    <x v="4"/>
    <s v="9min transit"/>
    <m/>
    <n v="100"/>
    <n v="147"/>
    <m/>
    <n v="0"/>
    <m/>
  </r>
  <r>
    <x v="2"/>
    <s v="Day 5"/>
    <d v="1899-12-30T08:00:00"/>
    <s v="Breakfast (Ratschiller's Backerei und Cafe im Olympiadorf Sat-Sun 7am-4pm, Mon-Fri 6am-5pm)"/>
    <x v="2"/>
    <s v="16min transit"/>
    <m/>
    <n v="5"/>
    <n v="7.35"/>
    <m/>
    <n v="0"/>
    <m/>
  </r>
  <r>
    <x v="2"/>
    <s v="Day 5"/>
    <d v="1899-12-30T09:00:00"/>
    <s v="Olympic Tower (Olympiaturm) (9am-11pm)"/>
    <x v="3"/>
    <s v="14min walk"/>
    <m/>
    <n v="0"/>
    <n v="0"/>
    <m/>
    <n v="0"/>
    <s v="13euros/adult, included in Munich City Pass; did not go"/>
  </r>
  <r>
    <x v="2"/>
    <s v="Day 5"/>
    <d v="1899-12-30T10:00:00"/>
    <m/>
    <x v="0"/>
    <m/>
    <m/>
    <m/>
    <n v="0"/>
    <m/>
    <n v="0"/>
    <m/>
  </r>
  <r>
    <x v="2"/>
    <s v="Day 5"/>
    <d v="1899-12-30T11:00:00"/>
    <s v="BMW Welt + Museum (10am-6pm, Closed Mon, Thurs, and Fri)"/>
    <x v="3"/>
    <s v="12min walk"/>
    <m/>
    <n v="10"/>
    <n v="14.7"/>
    <m/>
    <n v="0"/>
    <s v="10euros/adult BMW Museum; BMW Welt is free"/>
  </r>
  <r>
    <x v="2"/>
    <s v="Day 5"/>
    <d v="1899-12-30T12:00:00"/>
    <s v="Lunch Backspielhaus near Nymphenburg Palace"/>
    <x v="2"/>
    <s v="27min transit"/>
    <m/>
    <n v="10"/>
    <n v="14.7"/>
    <m/>
    <n v="0"/>
    <m/>
  </r>
  <r>
    <x v="2"/>
    <s v="Day 5"/>
    <d v="1899-12-30T13:00:00"/>
    <s v="Nymphenburg Palace (10am-4pm) (Palace, Marstallmuseum, Park Palaces)"/>
    <x v="3"/>
    <s v="10min walk"/>
    <m/>
    <n v="0"/>
    <n v="0"/>
    <m/>
    <n v="0"/>
    <s v="12euros/adult for Palace Combination ticket; included in Munich City Pass"/>
  </r>
  <r>
    <x v="2"/>
    <s v="Day 5"/>
    <d v="1899-12-30T14:00:00"/>
    <m/>
    <x v="0"/>
    <m/>
    <m/>
    <m/>
    <n v="0"/>
    <m/>
    <n v="0"/>
    <m/>
  </r>
  <r>
    <x v="2"/>
    <s v="Day 5"/>
    <d v="1899-12-30T15:00:00"/>
    <s v="Deutsches Museum (9am-5pm) or Museum Brandhorst (Tues-Weds, Fri-Sun 10am-6pm; Thurs 10am-8pm, Closed Mon)"/>
    <x v="3"/>
    <s v="42min transit"/>
    <m/>
    <n v="0"/>
    <n v="0"/>
    <m/>
    <n v="0"/>
    <s v="15euros/adult Deutsche Museum; included in Munich City Pass_x000d_7euros/adult Brandhorst Museum; included in Munich City Pass; did not go"/>
  </r>
  <r>
    <x v="2"/>
    <s v="Day 5"/>
    <d v="1899-12-30T16:00:00"/>
    <s v="Alte Pinakothek (10am-6pm, Tues-Weds 10am-8pm)"/>
    <x v="3"/>
    <s v="31min transit"/>
    <m/>
    <n v="0"/>
    <n v="0"/>
    <m/>
    <n v="0"/>
    <s v="Alte Pinakotheken 12euros/adult (Pinakotheken, Museum Brandhorst, Schack Collection); included in Munich City Pass"/>
  </r>
  <r>
    <x v="2"/>
    <s v="Day 5"/>
    <d v="1899-12-30T17:00:00"/>
    <m/>
    <x v="0"/>
    <m/>
    <m/>
    <m/>
    <n v="0"/>
    <m/>
    <n v="0"/>
    <m/>
  </r>
  <r>
    <x v="2"/>
    <s v="Day 5"/>
    <d v="1899-12-30T18:00:00"/>
    <s v="Dinner Steinheil 16 (11am-1am) (Steinheil viennese-style pork schnitzel)"/>
    <x v="2"/>
    <s v="8min walk"/>
    <m/>
    <n v="25"/>
    <n v="36.75"/>
    <m/>
    <n v="0"/>
    <m/>
  </r>
  <r>
    <x v="2"/>
    <s v="Day 5"/>
    <d v="1899-12-30T19:00:00"/>
    <s v="Königsplatz (8min walk)"/>
    <x v="3"/>
    <s v="7min walk"/>
    <m/>
    <n v="0"/>
    <n v="0"/>
    <m/>
    <n v="0"/>
    <m/>
  </r>
  <r>
    <x v="2"/>
    <s v="Day 5"/>
    <d v="1899-12-30T20:00:00"/>
    <s v="Christmas Market at Marienplatz"/>
    <x v="3"/>
    <m/>
    <m/>
    <n v="0"/>
    <n v="0"/>
    <m/>
    <n v="0"/>
    <m/>
  </r>
  <r>
    <x v="2"/>
    <s v="Day 5"/>
    <d v="1899-12-30T21:00:00"/>
    <m/>
    <x v="0"/>
    <m/>
    <m/>
    <m/>
    <n v="0"/>
    <m/>
    <n v="0"/>
    <m/>
  </r>
  <r>
    <x v="2"/>
    <s v="Day 5"/>
    <d v="1899-12-30T22:00:00"/>
    <s v="Hotel Munich"/>
    <x v="4"/>
    <s v="11min walk"/>
    <m/>
    <n v="100"/>
    <n v="147"/>
    <m/>
    <n v="0"/>
    <m/>
  </r>
  <r>
    <x v="3"/>
    <s v="Day 6"/>
    <d v="1899-12-30T07:00:00"/>
    <s v="Breakfast (Muller Cafe &amp; Backerei 6:30am-6:30pm, 7am-6pm Sat, 8am-1pm Sun)"/>
    <x v="2"/>
    <s v="14min walk"/>
    <m/>
    <n v="5"/>
    <n v="7.35"/>
    <m/>
    <n v="0"/>
    <m/>
  </r>
  <r>
    <x v="3"/>
    <s v="Day 6"/>
    <d v="1899-12-30T08:00:00"/>
    <s v="Day trip to Linderhof Palace, Oberammergau, and Neuschwanstein Castle (Meet at 8:30am Karlsplatz 21, Karlsplatz 21, 80335 Munchen, Germany)"/>
    <x v="3"/>
    <s v="3min walk"/>
    <m/>
    <n v="75"/>
    <n v="110.25"/>
    <m/>
    <n v="0"/>
    <s v="https://www.viator.com/en-CA/tours/Munich/Royal-Castles-of-Neuschwanstein-and-Linderhof-Day-Tour-from-Munich/d487-285016"/>
  </r>
  <r>
    <x v="3"/>
    <s v="Day 6"/>
    <d v="1899-12-30T09:00:00"/>
    <m/>
    <x v="0"/>
    <m/>
    <m/>
    <m/>
    <n v="0"/>
    <m/>
    <n v="0"/>
    <m/>
  </r>
  <r>
    <x v="3"/>
    <s v="Day 6"/>
    <d v="1899-12-30T10:00:00"/>
    <s v="Linderhof Palace (10am-4:30pm)"/>
    <x v="3"/>
    <s v="2hour tour bus"/>
    <m/>
    <n v="9"/>
    <n v="13.23"/>
    <m/>
    <n v="0"/>
    <m/>
  </r>
  <r>
    <x v="3"/>
    <s v="Day 6"/>
    <d v="1899-12-30T11:00:00"/>
    <s v="Oberammergau"/>
    <x v="3"/>
    <s v="15min tour bus"/>
    <m/>
    <n v="0"/>
    <n v="0"/>
    <m/>
    <n v="0"/>
    <m/>
  </r>
  <r>
    <x v="3"/>
    <s v="Day 6"/>
    <d v="1899-12-30T12:00:00"/>
    <m/>
    <x v="0"/>
    <m/>
    <m/>
    <m/>
    <n v="0"/>
    <m/>
    <n v="0"/>
    <m/>
  </r>
  <r>
    <x v="3"/>
    <s v="Day 6"/>
    <d v="1899-12-30T13:00:00"/>
    <s v="Lunch Restaurant Alpenstuben (10:30am-8pm) (Knödeltrio) or pick up sandwich from Muller Bistro Cafe"/>
    <x v="2"/>
    <s v="45min tour bus"/>
    <m/>
    <n v="15"/>
    <n v="22.05"/>
    <m/>
    <n v="0"/>
    <m/>
  </r>
  <r>
    <x v="3"/>
    <s v="Day 6"/>
    <d v="1899-12-30T14:00:00"/>
    <s v="Neuschwanstein Castle (10am-4pm)"/>
    <x v="3"/>
    <s v="25min walk"/>
    <m/>
    <n v="15"/>
    <n v="22.05"/>
    <m/>
    <n v="0"/>
    <s v="Purchased on the bus - includes the Linderhof Palace as well"/>
  </r>
  <r>
    <x v="3"/>
    <s v="Day 6"/>
    <d v="1899-12-30T15:00:00"/>
    <m/>
    <x v="0"/>
    <m/>
    <m/>
    <m/>
    <n v="0"/>
    <m/>
    <n v="0"/>
    <m/>
  </r>
  <r>
    <x v="3"/>
    <s v="Day 6"/>
    <d v="1899-12-30T16:00:00"/>
    <s v="Walk down to bus"/>
    <x v="3"/>
    <s v="25min walk"/>
    <m/>
    <n v="0"/>
    <n v="0"/>
    <m/>
    <n v="0"/>
    <m/>
  </r>
  <r>
    <x v="3"/>
    <s v="Day 6"/>
    <d v="1899-12-30T17:00:00"/>
    <s v="Return to Munich"/>
    <x v="3"/>
    <s v="2hour tour bus"/>
    <m/>
    <n v="0"/>
    <n v="0"/>
    <m/>
    <n v="0"/>
    <m/>
  </r>
  <r>
    <x v="3"/>
    <s v="Day 6"/>
    <d v="1899-12-30T18:00:00"/>
    <m/>
    <x v="0"/>
    <m/>
    <m/>
    <m/>
    <n v="0"/>
    <m/>
    <n v="0"/>
    <m/>
  </r>
  <r>
    <x v="3"/>
    <s v="Day 6"/>
    <d v="1899-12-30T19:00:00"/>
    <s v="Dinner Christmas Market at Marienplatz (Rahm Schmankerl/Flatbread, Spaetzle, Leberkäse Sausage, Lebkuchen/Gingerbread, Gluhwein/Mulled Wine, Pretzel, Apfelstrudel/Apple Strudel) Or Ratskeller Munchen 11am-11pm (Spaetzle) OR Wildmosers Restaurant-Cafe am M"/>
    <x v="2"/>
    <s v="10min walk"/>
    <m/>
    <n v="15"/>
    <n v="22.05"/>
    <m/>
    <n v="0"/>
    <s v="Spaetzle and bratwurst"/>
  </r>
  <r>
    <x v="3"/>
    <s v="Day 6"/>
    <d v="1899-12-30T20:00:00"/>
    <m/>
    <x v="0"/>
    <m/>
    <m/>
    <m/>
    <n v="0"/>
    <m/>
    <n v="0"/>
    <m/>
  </r>
  <r>
    <x v="3"/>
    <s v="Day 6"/>
    <d v="1899-12-30T21:00:00"/>
    <m/>
    <x v="0"/>
    <m/>
    <m/>
    <m/>
    <n v="0"/>
    <m/>
    <n v="0"/>
    <m/>
  </r>
  <r>
    <x v="3"/>
    <s v="Day 6"/>
    <d v="1899-12-30T22:00:00"/>
    <s v="Hotel Munich"/>
    <x v="4"/>
    <s v="21min walk"/>
    <m/>
    <n v="100"/>
    <n v="147"/>
    <m/>
    <n v="0"/>
    <m/>
  </r>
  <r>
    <x v="4"/>
    <s v="Day 7"/>
    <d v="1899-12-30T07:00:00"/>
    <s v="Breakfast (Bakery - Richart Bakery in Main Station)"/>
    <x v="2"/>
    <m/>
    <m/>
    <n v="5"/>
    <n v="7.35"/>
    <m/>
    <n v="0"/>
    <m/>
  </r>
  <r>
    <x v="4"/>
    <s v="Day 7"/>
    <d v="1899-12-30T07:30:00"/>
    <s v="Walk to Munchen Hbf"/>
    <x v="1"/>
    <s v="7min walk"/>
    <m/>
    <n v="0"/>
    <n v="0"/>
    <m/>
    <n v="0"/>
    <m/>
  </r>
  <r>
    <x v="4"/>
    <s v="Day 7"/>
    <d v="1899-12-30T08:00:00"/>
    <s v="Travel Munchen Hbf --&gt; Salzburg Main Station"/>
    <x v="1"/>
    <s v="1hr 43mins train"/>
    <m/>
    <n v="25"/>
    <n v="36.75"/>
    <m/>
    <n v="0"/>
    <s v="Book online on the OBB Website"/>
  </r>
  <r>
    <x v="4"/>
    <s v="Day 7"/>
    <d v="1899-12-30T09:00:00"/>
    <m/>
    <x v="0"/>
    <m/>
    <m/>
    <m/>
    <n v="0"/>
    <m/>
    <n v="0"/>
    <m/>
  </r>
  <r>
    <x v="4"/>
    <s v="Day 7"/>
    <d v="1899-12-30T10:00:00"/>
    <m/>
    <x v="0"/>
    <m/>
    <m/>
    <m/>
    <n v="0"/>
    <m/>
    <n v="0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8">
  <r>
    <x v="0"/>
    <s v="Day 1"/>
    <d v="1899-12-30T08:00:00"/>
    <s v="Flight to PRG"/>
    <x v="0"/>
    <m/>
    <m/>
    <n v="17000"/>
    <n v="1020"/>
    <m/>
    <n v="0"/>
    <m/>
  </r>
  <r>
    <x v="0"/>
    <s v="Day 1"/>
    <d v="1899-12-30T09:00:00"/>
    <m/>
    <x v="1"/>
    <m/>
    <m/>
    <m/>
    <n v="0"/>
    <m/>
    <n v="0"/>
    <m/>
  </r>
  <r>
    <x v="0"/>
    <s v="Day 1"/>
    <d v="1899-12-30T10:00:00"/>
    <m/>
    <x v="1"/>
    <m/>
    <m/>
    <m/>
    <n v="0"/>
    <m/>
    <n v="0"/>
    <m/>
  </r>
  <r>
    <x v="0"/>
    <s v="Day 1"/>
    <d v="1899-12-30T11:00:00"/>
    <s v="30 day eSIM Eurolink"/>
    <x v="0"/>
    <m/>
    <m/>
    <n v="550"/>
    <n v="33"/>
    <m/>
    <n v="0"/>
    <m/>
  </r>
  <r>
    <x v="0"/>
    <s v="Day 1"/>
    <d v="1899-12-30T12:00:00"/>
    <m/>
    <x v="1"/>
    <m/>
    <m/>
    <m/>
    <n v="0"/>
    <m/>
    <n v="0"/>
    <m/>
  </r>
  <r>
    <x v="1"/>
    <s v="Day 2"/>
    <d v="1899-12-30T08:00:00"/>
    <m/>
    <x v="1"/>
    <m/>
    <m/>
    <m/>
    <n v="0"/>
    <m/>
    <n v="0"/>
    <m/>
  </r>
  <r>
    <x v="1"/>
    <s v="Day 2"/>
    <d v="1899-12-30T09:00:00"/>
    <s v="Arrive in Prague"/>
    <x v="0"/>
    <m/>
    <m/>
    <n v="0"/>
    <n v="0"/>
    <m/>
    <n v="0"/>
    <m/>
  </r>
  <r>
    <x v="1"/>
    <s v="Day 2"/>
    <d v="1899-12-30T10:00:00"/>
    <s v="Drop bags off at hotel"/>
    <x v="2"/>
    <s v="52min airport bus"/>
    <m/>
    <n v="40"/>
    <n v="2.4"/>
    <m/>
    <n v="0"/>
    <s v="Airport Bus 119"/>
  </r>
  <r>
    <x v="1"/>
    <s v="Day 2"/>
    <d v="1899-12-30T11:00:00"/>
    <s v="1-Day Prague CoolPass (Transit not included) (Pick up from Old Town - IC Centre Bohemia - Husova 21/156, 110 00 Prague 1) (10am-6pm)"/>
    <x v="3"/>
    <s v="6min walk"/>
    <m/>
    <n v="1300"/>
    <n v="78"/>
    <m/>
    <n v="0"/>
    <m/>
  </r>
  <r>
    <x v="1"/>
    <s v="Day 2"/>
    <d v="1899-12-30T12:00:00"/>
    <s v="Lunch Kantýna (11:30am-11pm) (Beef tartar)"/>
    <x v="3"/>
    <s v="11min walk"/>
    <m/>
    <n v="300"/>
    <n v="18"/>
    <m/>
    <n v="0"/>
    <m/>
  </r>
  <r>
    <x v="1"/>
    <s v="Day 2"/>
    <d v="1899-12-30T13:00:00"/>
    <s v="Wenceslas Square --&gt; Jerusalem Synagogue (10am-5pm, Closed Sat)(9min walk) --&gt; Prasna brana (7min walk) --&gt; Jewish Quarter (All activities Closed Saturdays) (10min walk)(Spanish Synagogue (9am-4:30pm) --&gt; Robert Guttmann Gallery (10am-6pm) --&gt; Maisel Syna"/>
    <x v="3"/>
    <s v="7min walk"/>
    <m/>
    <n v="0"/>
    <n v="0"/>
    <m/>
    <n v="0"/>
    <s v="150Kc/adult admission Jerusalem Synagogue, included in Prague Cool Pass_x000d_550Kc/adult admission Prague Jewish Town (Old Jewish Cemetary, Old-New Synagogue, Spanish Synagogue, Maisel Synagogue, Pinkas Synagogue, Klausen Synagogue, Jewish Ceremonial Hall, Rob"/>
  </r>
  <r>
    <x v="1"/>
    <s v="Day 2"/>
    <d v="1899-12-30T14:00:00"/>
    <s v="Wander Old Town (Old Town Square --&gt; Astronomical Clock (1 min walk) (9am-7pm)--&gt; The House at the Minute (1min walk) --&gt; Blue Marian Column (4min walk) --&gt; Church of our Lady before Tyn (2min walk) --&gt; House at the Golden Ring (9am-6pm, closed Mon) (1min"/>
    <x v="3"/>
    <s v="5min walk"/>
    <m/>
    <n v="0"/>
    <n v="0"/>
    <m/>
    <n v="0"/>
    <s v="House at the Golden Ring 180Kc/adult, included in Prague Cool Pass_x000d_House at the Stone Bell 150Kc/adult, included in Prague Cool Pass"/>
  </r>
  <r>
    <x v="1"/>
    <s v="Day 2"/>
    <d v="1899-12-30T15:00:00"/>
    <s v="Old Town Bridge Tower (10am-6pm) --&gt; Charles Bridge Museum (1min walk) --&gt; Prague Venice Cruise (10am-5pm) (Tickets near Charles Bridge Museum)(Every 15mins)"/>
    <x v="3"/>
    <s v="8min walk"/>
    <m/>
    <n v="0"/>
    <n v="0"/>
    <m/>
    <n v="0"/>
    <s v="440Kc/adult river cruise, included in Prague Cool Pass_x000d_170Kc/adult Charles Bridge Museum, included in Prague Cool Pass"/>
  </r>
  <r>
    <x v="1"/>
    <s v="Day 2"/>
    <d v="1899-12-30T16:00:00"/>
    <m/>
    <x v="1"/>
    <m/>
    <m/>
    <m/>
    <n v="0"/>
    <m/>
    <n v="0"/>
    <m/>
  </r>
  <r>
    <x v="1"/>
    <s v="Day 2"/>
    <d v="1899-12-30T17:00:00"/>
    <s v="Check-in at Hotel"/>
    <x v="1"/>
    <s v="11min walk"/>
    <m/>
    <n v="0"/>
    <n v="0"/>
    <m/>
    <n v="0"/>
    <m/>
  </r>
  <r>
    <x v="1"/>
    <s v="Day 2"/>
    <d v="1899-12-30T18:00:00"/>
    <s v="Klementinum (9am-9pm)(Aim for tour at 6pm)(Ticket reservations available)"/>
    <x v="3"/>
    <s v="8min walk"/>
    <m/>
    <n v="300"/>
    <n v="18"/>
    <m/>
    <n v="0"/>
    <m/>
  </r>
  <r>
    <x v="1"/>
    <s v="Day 2"/>
    <d v="1899-12-30T19:00:00"/>
    <s v="Dinner (Christmas Market at Old Town Square 10am-10pm) (Prazska Sunka/Prague Ham, Klobasy/Sausages, Bramboraky/Potato Pancakes, Pernik/Gingerbread, Palacinky/Pancake, Trdelnik, Svarene Vino/Mulled Wine, Vajecny Konak/Eggnog)"/>
    <x v="4"/>
    <s v="5min walk"/>
    <m/>
    <n v="300"/>
    <n v="18"/>
    <m/>
    <n v="0"/>
    <m/>
  </r>
  <r>
    <x v="1"/>
    <s v="Day 2"/>
    <d v="1899-12-30T20:00:00"/>
    <m/>
    <x v="1"/>
    <m/>
    <m/>
    <m/>
    <n v="0"/>
    <m/>
    <n v="0"/>
    <m/>
  </r>
  <r>
    <x v="1"/>
    <s v="Day 2"/>
    <d v="1899-12-30T21:00:00"/>
    <m/>
    <x v="1"/>
    <m/>
    <m/>
    <m/>
    <n v="0"/>
    <m/>
    <n v="0"/>
    <m/>
  </r>
  <r>
    <x v="1"/>
    <s v="Day 2"/>
    <d v="1899-12-30T22:00:00"/>
    <s v="Hotel Prague"/>
    <x v="2"/>
    <s v="6min walk"/>
    <m/>
    <n v="2750"/>
    <n v="165"/>
    <m/>
    <n v="0"/>
    <m/>
  </r>
  <r>
    <x v="2"/>
    <s v="Day 3"/>
    <d v="1899-12-30T07:00:00"/>
    <s v="Travel to Prague Na Knizeci Bus Station at 7:20am (Using Yellow B line)"/>
    <x v="0"/>
    <s v="12min metro"/>
    <m/>
    <n v="30"/>
    <n v="1.7999999999999998"/>
    <m/>
    <n v="0"/>
    <m/>
  </r>
  <r>
    <x v="2"/>
    <s v="Day 3"/>
    <d v="1899-12-30T07:30:00"/>
    <s v="Breakfast (Libeřské lahůdky Mon-Fri 7am-7pm, 8am-6pm Sat-Sun)"/>
    <x v="4"/>
    <s v="3min walk"/>
    <m/>
    <n v="50"/>
    <n v="3"/>
    <m/>
    <m/>
    <m/>
  </r>
  <r>
    <x v="2"/>
    <s v="Day 3"/>
    <d v="1899-12-30T08:00:00"/>
    <s v="Travel to Prague Na Knizeci Bus Station --&gt; Nuremberg Central Bus Station"/>
    <x v="0"/>
    <s v="3h 50min bus"/>
    <m/>
    <n v="500"/>
    <n v="30"/>
    <m/>
    <n v="0"/>
    <s v="Book online on Flixbus website"/>
  </r>
  <r>
    <x v="2"/>
    <s v="Day 3"/>
    <d v="1899-12-30T09:00:00"/>
    <m/>
    <x v="1"/>
    <m/>
    <m/>
    <m/>
    <n v="0"/>
    <m/>
    <n v="0"/>
    <m/>
  </r>
  <r>
    <x v="2"/>
    <s v="Day 3"/>
    <d v="1899-12-30T10:00:00"/>
    <m/>
    <x v="1"/>
    <m/>
    <m/>
    <m/>
    <n v="0"/>
    <m/>
    <n v="0"/>
    <m/>
  </r>
  <r>
    <x v="3"/>
    <s v="Day 8"/>
    <d v="1899-12-30T08:00:00"/>
    <m/>
    <x v="1"/>
    <m/>
    <m/>
    <m/>
    <n v="0"/>
    <m/>
    <n v="0"/>
    <m/>
  </r>
  <r>
    <x v="3"/>
    <s v="Day 8"/>
    <d v="1899-12-30T09:00:00"/>
    <m/>
    <x v="1"/>
    <m/>
    <m/>
    <m/>
    <n v="0"/>
    <m/>
    <n v="0"/>
    <m/>
  </r>
  <r>
    <x v="3"/>
    <s v="Day 8"/>
    <d v="1899-12-30T10:00:00"/>
    <m/>
    <x v="1"/>
    <m/>
    <m/>
    <m/>
    <n v="0"/>
    <m/>
    <n v="0"/>
    <m/>
  </r>
  <r>
    <x v="3"/>
    <s v="Day 8"/>
    <d v="1899-12-30T11:00:00"/>
    <s v="Arrive at Prague Main Station"/>
    <x v="0"/>
    <m/>
    <m/>
    <n v="0"/>
    <n v="0"/>
    <m/>
    <n v="0"/>
    <m/>
  </r>
  <r>
    <x v="3"/>
    <s v="Day 8"/>
    <d v="1899-12-30T11:30:00"/>
    <s v="Buy a 24hour transit pass. Drop off bags at hotel"/>
    <x v="0"/>
    <s v="20min train"/>
    <m/>
    <n v="120"/>
    <n v="7.1999999999999993"/>
    <m/>
    <n v="0"/>
    <m/>
  </r>
  <r>
    <x v="3"/>
    <s v="Day 8"/>
    <d v="1899-12-30T12:00:00"/>
    <s v="Lunch U Glaubiců (10:30am-11pm) (Roast pork knuckle + Pilsner)"/>
    <x v="4"/>
    <s v="1min walk"/>
    <m/>
    <n v="500"/>
    <n v="30"/>
    <m/>
    <n v="0"/>
    <m/>
  </r>
  <r>
    <x v="3"/>
    <s v="Day 8"/>
    <d v="1899-12-30T13:00:00"/>
    <s v="Prague Castle (9am-4pm) (Stroll Golden Lane (3min walk) --&gt; St. George's Basilica (3min walk) --&gt; St. Vitus Cathedral (3min walk) --&gt; Old Royal Palace(1min walk))"/>
    <x v="3"/>
    <s v="12min walk"/>
    <m/>
    <n v="250"/>
    <n v="15"/>
    <m/>
    <n v="0"/>
    <s v="Prague Castle 250Kc/adult; included with Prague Cool Pass"/>
  </r>
  <r>
    <x v="3"/>
    <s v="Day 8"/>
    <d v="1899-12-30T14:00:00"/>
    <s v="Vrtba Garden (10am-7pm)"/>
    <x v="3"/>
    <s v="10min walk"/>
    <m/>
    <n v="120"/>
    <n v="7.1999999999999993"/>
    <m/>
    <n v="0"/>
    <s v="120Kc/adult admission. Open April-October"/>
  </r>
  <r>
    <x v="3"/>
    <s v="Day 8"/>
    <d v="1899-12-30T15:00:00"/>
    <s v="Petrin Funicular (Újezd) --&gt; Petřín Lookout Tower"/>
    <x v="3"/>
    <s v="7min walk"/>
    <m/>
    <n v="280"/>
    <n v="16.8"/>
    <m/>
    <n v="0"/>
    <s v="60Kc/adult for funicular (included in long term transit pass 24hr+), 220Kc/adult for the Lookout Tower"/>
  </r>
  <r>
    <x v="3"/>
    <s v="Day 8"/>
    <d v="1899-12-30T16:00:00"/>
    <s v="Explore Mala Strana (John Lennon Wall (4min walk) --&gt; St. Nicholas' Church (7min walk))"/>
    <x v="3"/>
    <s v="13min walk"/>
    <m/>
    <n v="0"/>
    <n v="0"/>
    <m/>
    <n v="0"/>
    <m/>
  </r>
  <r>
    <x v="3"/>
    <s v="Day 8"/>
    <d v="1899-12-30T17:00:00"/>
    <s v="Check in Hotel"/>
    <x v="2"/>
    <s v="2min walk"/>
    <m/>
    <n v="0"/>
    <n v="0"/>
    <m/>
    <n v="0"/>
    <m/>
  </r>
  <r>
    <x v="3"/>
    <s v="Day 8"/>
    <d v="1899-12-30T18:00:00"/>
    <m/>
    <x v="1"/>
    <m/>
    <m/>
    <m/>
    <n v="0"/>
    <m/>
    <n v="0"/>
    <m/>
  </r>
  <r>
    <x v="3"/>
    <s v="Day 8"/>
    <d v="1899-12-30T19:00:00"/>
    <s v="Dinner Restaurant zur Müllerin (11am-10pm) (Beef goulash with bun dumplings + Pilsner beer)"/>
    <x v="4"/>
    <s v="3min walk"/>
    <m/>
    <n v="300"/>
    <n v="18"/>
    <m/>
    <n v="0"/>
    <m/>
  </r>
  <r>
    <x v="3"/>
    <s v="Day 8"/>
    <d v="1899-12-30T20:00:00"/>
    <m/>
    <x v="1"/>
    <m/>
    <m/>
    <m/>
    <n v="0"/>
    <m/>
    <n v="0"/>
    <m/>
  </r>
  <r>
    <x v="3"/>
    <s v="Day 8"/>
    <d v="1899-12-30T21:00:00"/>
    <m/>
    <x v="1"/>
    <m/>
    <m/>
    <m/>
    <n v="0"/>
    <m/>
    <n v="0"/>
    <m/>
  </r>
  <r>
    <x v="3"/>
    <s v="Day 8"/>
    <d v="1899-12-30T22:00:00"/>
    <s v="Hotel Prague"/>
    <x v="2"/>
    <s v="15min walk"/>
    <m/>
    <n v="2500"/>
    <n v="150"/>
    <m/>
    <n v="0"/>
    <m/>
  </r>
  <r>
    <x v="4"/>
    <s v="Day 9"/>
    <d v="1899-12-30T06:00:00"/>
    <s v="Breakfast (At Airport)"/>
    <x v="4"/>
    <m/>
    <m/>
    <n v="150"/>
    <n v="9"/>
    <m/>
    <n v="0"/>
    <m/>
  </r>
  <r>
    <x v="4"/>
    <s v="Day 9"/>
    <d v="1899-12-30T07:00:00"/>
    <s v="Travel to airport"/>
    <x v="0"/>
    <s v="45min transit"/>
    <m/>
    <n v="0"/>
    <n v="0"/>
    <m/>
    <n v="0"/>
    <m/>
  </r>
  <r>
    <x v="4"/>
    <s v="Day 9"/>
    <d v="1899-12-30T08:30:00"/>
    <m/>
    <x v="1"/>
    <m/>
    <m/>
    <m/>
    <n v="0"/>
    <m/>
    <n v="0"/>
    <m/>
  </r>
  <r>
    <x v="4"/>
    <s v="Day 9"/>
    <d v="1899-12-30T09:00:00"/>
    <m/>
    <x v="1"/>
    <m/>
    <m/>
    <m/>
    <n v="0"/>
    <m/>
    <n v="0"/>
    <m/>
  </r>
  <r>
    <x v="4"/>
    <s v="Day 9"/>
    <d v="1899-12-30T10:00:00"/>
    <s v="Flight PRG to Home"/>
    <x v="0"/>
    <m/>
    <m/>
    <n v="0"/>
    <n v="0"/>
    <m/>
    <n v="0"/>
    <m/>
  </r>
  <r>
    <x v="4"/>
    <s v="Day 9"/>
    <d v="1899-12-30T11:00:00"/>
    <m/>
    <x v="1"/>
    <m/>
    <m/>
    <m/>
    <n v="0"/>
    <m/>
    <n v="0"/>
    <m/>
  </r>
  <r>
    <x v="4"/>
    <s v="Day 9"/>
    <d v="1899-12-30T12:00:00"/>
    <m/>
    <x v="1"/>
    <m/>
    <m/>
    <m/>
    <n v="0"/>
    <m/>
    <n v="0"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72">
  <r>
    <x v="0"/>
    <s v="Day 7"/>
    <d v="1899-12-30T08:00:00"/>
    <m/>
    <x v="0"/>
    <m/>
    <m/>
    <m/>
    <n v="0"/>
    <m/>
    <n v="0"/>
    <m/>
  </r>
  <r>
    <x v="0"/>
    <s v="Day 7"/>
    <d v="1899-12-30T09:00:00"/>
    <s v="48 hour Salzburg Card (Pick up from Salzburg Hbf Tourist Office)(Transit included)"/>
    <x v="1"/>
    <m/>
    <m/>
    <n v="35"/>
    <n v="51.449999999999996"/>
    <m/>
    <n v="0"/>
    <s v="Get the 24 hour Salzburg Card (Includes all transit and some attractions) https://www.salzburg.info/en/hotels-offers/salzburg-card"/>
  </r>
  <r>
    <x v="0"/>
    <s v="Day 7"/>
    <d v="1899-12-30T10:00:00"/>
    <s v="Arrive at Salzburg --&gt; Luggage storage"/>
    <x v="0"/>
    <m/>
    <m/>
    <n v="4.5"/>
    <n v="6.6150000000000002"/>
    <m/>
    <n v="0"/>
    <s v="4.50 euros/large locker"/>
  </r>
  <r>
    <x v="0"/>
    <s v="Day 7"/>
    <d v="1899-12-30T11:00:00"/>
    <s v="Mozart Residence (9am-5:30pm)"/>
    <x v="1"/>
    <s v="8min bus"/>
    <m/>
    <n v="0"/>
    <n v="0"/>
    <m/>
    <n v="0"/>
    <s v="12 euros/adult for Mozart's Residence; included in Salzburg Card"/>
  </r>
  <r>
    <x v="0"/>
    <s v="Day 7"/>
    <d v="1899-12-30T11:30:00"/>
    <s v="DomQuartier Salzburg (10am-5pm, Closed Tuesday)"/>
    <x v="1"/>
    <s v="9min walk"/>
    <m/>
    <n v="0"/>
    <n v="0"/>
    <m/>
    <n v="0"/>
    <s v="DomQuartier 13euros/adult, included in Salzburg Card"/>
  </r>
  <r>
    <x v="0"/>
    <s v="Day 7"/>
    <d v="1899-12-30T12:00:00"/>
    <s v="Lunch Zwettler's Wirtshaus (11:30am-11pm) (Kaiser Karl beer goulash)"/>
    <x v="2"/>
    <s v="4min walk"/>
    <m/>
    <n v="25"/>
    <n v="36.75"/>
    <m/>
    <n v="0"/>
    <m/>
  </r>
  <r>
    <x v="0"/>
    <s v="Day 7"/>
    <d v="1899-12-30T13:00:00"/>
    <s v="Hohensalzburg Fortress (9:30am-5pm) + Panorama Tour"/>
    <x v="1"/>
    <s v="13min walk"/>
    <m/>
    <n v="0"/>
    <n v="0"/>
    <m/>
    <n v="0"/>
    <s v="Hohensalzburg Fortress 14 euros/adult, included in Salzburg Card"/>
  </r>
  <r>
    <x v="0"/>
    <s v="Day 7"/>
    <d v="1899-12-30T14:00:00"/>
    <s v="Norbert Abbey (6:30am-6pm)"/>
    <x v="1"/>
    <m/>
    <m/>
    <n v="0"/>
    <n v="0"/>
    <m/>
    <n v="0"/>
    <m/>
  </r>
  <r>
    <x v="0"/>
    <s v="Day 7"/>
    <d v="1899-12-30T14:30:00"/>
    <s v="St. Peter's Abbey Site (Catacombs, Church, and Cemetary) (10am-12:30pm, 1-5pm)"/>
    <x v="1"/>
    <s v="7min walk"/>
    <m/>
    <n v="0"/>
    <n v="0"/>
    <m/>
    <n v="0"/>
    <s v="Admission to St. Peters Catacombs 2 euros/adult, included in Salzburg Card"/>
  </r>
  <r>
    <x v="0"/>
    <s v="Day 7"/>
    <d v="1899-12-30T15:00:00"/>
    <s v="Wander Salzburg Old Town (Salzburg Cathedral (9am-5pm, 1-5pm Sun) --&gt; Residenzplatz (2min walk) --&gt; Mozartplatz (2min walk) --&gt; Cafe Konditorei Fürst (Buy Chocolates 9am-7pm, Sun 10am-5pm)(3min walk) --&gt; Mozart's Birthplace (9am-5:30pm)(4min walk)) —&gt; Pfe"/>
    <x v="1"/>
    <s v="6min walk"/>
    <m/>
    <n v="15"/>
    <n v="22.05"/>
    <m/>
    <n v="0"/>
    <s v="Mozart's Birthplace 12euros/adult, included in Salzburg Card _x000d_3.5euros/adult for Cathedral with Salzburg Card (without 5 euros/adult). _x000d_Buy chocolates (pistachio marzipan) from Konditorei Fürst"/>
  </r>
  <r>
    <x v="0"/>
    <s v="Day 7"/>
    <d v="1899-12-30T16:00:00"/>
    <m/>
    <x v="3"/>
    <m/>
    <m/>
    <m/>
    <n v="0"/>
    <m/>
    <n v="0"/>
    <m/>
  </r>
  <r>
    <x v="0"/>
    <s v="Day 7"/>
    <d v="1899-12-30T17:00:00"/>
    <s v="View from Mönschberg (Take the Mönschberg Lift) (8am-7pm Mon, 8am-9pm)"/>
    <x v="1"/>
    <s v="6min walk"/>
    <m/>
    <n v="0"/>
    <n v="0"/>
    <m/>
    <n v="0"/>
    <s v="Monschberg Lift 4.20 euros/adult, included in Salzburg Card"/>
  </r>
  <r>
    <x v="0"/>
    <s v="Day 7"/>
    <d v="1899-12-30T18:00:00"/>
    <s v="Museum der Moderne (10am-6pm, Closed Mon) (if time permits)"/>
    <x v="1"/>
    <s v="5min using lift"/>
    <m/>
    <n v="0"/>
    <n v="0"/>
    <m/>
    <n v="0"/>
    <s v="Museum of Modern Art 13 euros/adult, included in Salzburg Card"/>
  </r>
  <r>
    <x v="0"/>
    <s v="Day 7"/>
    <d v="1899-12-30T19:00:00"/>
    <s v="Dinner (Christmas Market at Residenzplatz or Mirabellplatz (10am-8:30pm) (Haunsberger, Bosna, Kasespatzle, Gluhwein)) or at Restaurant Kohlpeter"/>
    <x v="2"/>
    <s v="12min walk"/>
    <m/>
    <n v="30"/>
    <n v="44.1"/>
    <m/>
    <n v="0"/>
    <m/>
  </r>
  <r>
    <x v="0"/>
    <s v="Day 7"/>
    <d v="1899-12-30T20:00:00"/>
    <s v="Pick-up bag from Salzburg Train Station"/>
    <x v="0"/>
    <s v="5min train"/>
    <m/>
    <n v="0"/>
    <n v="0"/>
    <m/>
    <n v="0"/>
    <m/>
  </r>
  <r>
    <x v="0"/>
    <s v="Day 7"/>
    <d v="1899-12-30T21:00:00"/>
    <s v="Check-in Hotel (before 9pm)"/>
    <x v="4"/>
    <s v="17min tram"/>
    <m/>
    <n v="0"/>
    <n v="0"/>
    <m/>
    <n v="0"/>
    <m/>
  </r>
  <r>
    <x v="1"/>
    <s v="Day 7"/>
    <d v="1899-12-30T22:00:00"/>
    <s v="Hotel Salzburg"/>
    <x v="4"/>
    <m/>
    <m/>
    <n v="105"/>
    <n v="154.35"/>
    <m/>
    <n v="0"/>
    <m/>
  </r>
  <r>
    <x v="1"/>
    <s v="Day 8"/>
    <d v="1899-12-30T08:00:00"/>
    <s v="Breakfast (Pastry from Bäckerei SiegfriedUrsprunger GmbH 7am-3pm Tuesday-Sat)"/>
    <x v="2"/>
    <s v="15min bus"/>
    <m/>
    <n v="5"/>
    <n v="7.35"/>
    <m/>
    <n v="0"/>
    <m/>
  </r>
  <r>
    <x v="1"/>
    <s v="Day 8"/>
    <d v="1899-12-30T09:00:00"/>
    <s v="Museum of Natural History and Technology (9am-5pm)"/>
    <x v="1"/>
    <m/>
    <m/>
    <n v="0"/>
    <n v="0"/>
    <m/>
    <n v="0"/>
    <s v="Included in Salzburg Card"/>
  </r>
  <r>
    <x v="1"/>
    <s v="Day 8"/>
    <d v="1899-12-30T10:00:00"/>
    <s v="Pferdeschwemme (Hofmarstallschwemme) —&gt; Salzburg Cathedral (9am-5pm)"/>
    <x v="3"/>
    <m/>
    <m/>
    <n v="3.5"/>
    <n v="5.1449999999999996"/>
    <m/>
    <n v="0"/>
    <s v="Discount with Salzburg Card"/>
  </r>
  <r>
    <x v="1"/>
    <s v="Day 8"/>
    <d v="1899-12-30T11:00:00"/>
    <s v="Mirabell Palace Garden (8am-6pm, Closed Mon)"/>
    <x v="1"/>
    <s v="14min bus"/>
    <m/>
    <n v="0"/>
    <n v="0"/>
    <m/>
    <n v="0"/>
    <m/>
  </r>
  <r>
    <x v="1"/>
    <s v="Day 8"/>
    <d v="1899-12-30T11:30:00"/>
    <s v="Lunch (?) Bistro de Marquez (9:30am-2:30pm, 4-8pm Saturday, Weds-Fri 11:30am-2:30pm, 4-7pm) or Backwerk"/>
    <x v="2"/>
    <s v="3min walk"/>
    <m/>
    <n v="0"/>
    <m/>
    <m/>
    <n v="0"/>
    <m/>
  </r>
  <r>
    <x v="1"/>
    <s v="Day 8"/>
    <d v="1899-12-30T12:00:00"/>
    <s v="Day trip to Salzkammergut/Hallstat (Meet at 12pm at Salzburg Panorama Tours)"/>
    <x v="1"/>
    <s v="2min walk"/>
    <m/>
    <n v="72"/>
    <n v="105.84"/>
    <m/>
    <n v="0"/>
    <s v="https://www.getyourguide.com/-t51222?locale=en-CA&amp;currency=CAD&amp;src=e&amp;product_id=51222&amp;option_id=69917&amp;ttdwk45=45&amp;lang=en&amp;date_from=2023-12-20&amp;_pc=1,1"/>
  </r>
  <r>
    <x v="1"/>
    <s v="Day 8"/>
    <d v="1899-12-30T13:00:00"/>
    <s v="Lunch at Maik's Heiße Hütte (?) or SeeCafe (9am-6pm) (If did not have lunch in Salzburg)"/>
    <x v="2"/>
    <s v="1hour drive"/>
    <m/>
    <n v="10"/>
    <n v="14.7"/>
    <m/>
    <n v="0"/>
    <m/>
  </r>
  <r>
    <x v="1"/>
    <s v="Day 8"/>
    <d v="1899-12-30T14:00:00"/>
    <s v="Wander the town (Classic Village Viewpoint)"/>
    <x v="1"/>
    <s v="15min walk"/>
    <m/>
    <n v="0"/>
    <n v="0"/>
    <m/>
    <n v="0"/>
    <m/>
  </r>
  <r>
    <x v="1"/>
    <s v="Day 8"/>
    <d v="1899-12-30T15:00:00"/>
    <s v="St. Michael's Church and Bone House/Hallstatt Charnel Housr (11:30am-3pm)"/>
    <x v="1"/>
    <s v="3min walk"/>
    <m/>
    <n v="1.5"/>
    <n v="2.2050000000000001"/>
    <m/>
    <n v="0"/>
    <m/>
  </r>
  <r>
    <x v="1"/>
    <s v="Day 8"/>
    <d v="1899-12-30T16:00:00"/>
    <m/>
    <x v="3"/>
    <m/>
    <m/>
    <m/>
    <n v="0"/>
    <m/>
    <n v="0"/>
    <m/>
  </r>
  <r>
    <x v="1"/>
    <s v="Day 8"/>
    <d v="1899-12-30T17:00:00"/>
    <m/>
    <x v="3"/>
    <m/>
    <m/>
    <m/>
    <n v="0"/>
    <m/>
    <n v="0"/>
    <m/>
  </r>
  <r>
    <x v="1"/>
    <s v="Day 8"/>
    <d v="1899-12-30T18:00:00"/>
    <s v="Return to Salzburg"/>
    <x v="1"/>
    <s v="1hour drive"/>
    <m/>
    <n v="0"/>
    <n v="0"/>
    <m/>
    <n v="0"/>
    <m/>
  </r>
  <r>
    <x v="1"/>
    <s v="Day 8"/>
    <d v="1899-12-30T19:00:00"/>
    <s v="Dinner at Sternbräu (9am-12am) (Oven fresh roast pork or Sternbräu-Bratwurst + Star beer)"/>
    <x v="2"/>
    <s v="13min walk"/>
    <m/>
    <n v="25"/>
    <n v="36.75"/>
    <m/>
    <n v="0"/>
    <m/>
  </r>
  <r>
    <x v="1"/>
    <s v="Day 8"/>
    <d v="1899-12-30T20:00:00"/>
    <m/>
    <x v="3"/>
    <m/>
    <m/>
    <m/>
    <n v="0"/>
    <m/>
    <n v="0"/>
    <m/>
  </r>
  <r>
    <x v="1"/>
    <s v="Day 8"/>
    <d v="1899-12-30T21:00:00"/>
    <m/>
    <x v="3"/>
    <m/>
    <m/>
    <m/>
    <n v="0"/>
    <m/>
    <n v="0"/>
    <m/>
  </r>
  <r>
    <x v="1"/>
    <s v="Day 8"/>
    <d v="1899-12-30T22:00:00"/>
    <s v="Hotel Salzburg"/>
    <x v="4"/>
    <s v="20min bus"/>
    <m/>
    <n v="105"/>
    <n v="154.35"/>
    <m/>
    <n v="0"/>
    <m/>
  </r>
  <r>
    <x v="2"/>
    <s v="Day 9"/>
    <d v="1899-12-30T07:00:00"/>
    <s v="Breakfast (Bakery at HBF)"/>
    <x v="2"/>
    <m/>
    <m/>
    <n v="5"/>
    <n v="7.35"/>
    <m/>
    <n v="0"/>
    <m/>
  </r>
  <r>
    <x v="2"/>
    <s v="Day 9"/>
    <d v="1899-12-30T07:30:00"/>
    <s v="Travel to Salzburg Hbf"/>
    <x v="0"/>
    <s v="17min tram"/>
    <m/>
    <n v="0"/>
    <m/>
    <m/>
    <m/>
    <s v="Public transit included in Salzburg Card"/>
  </r>
  <r>
    <x v="2"/>
    <s v="Day 9"/>
    <d v="1899-12-30T08:00:00"/>
    <s v="Travel to Salzburg Hbf (Westbahn) --&gt; Vienna Westbahnhof"/>
    <x v="0"/>
    <s v="2.5hr train"/>
    <m/>
    <n v="30"/>
    <n v="44.1"/>
    <m/>
    <n v="0"/>
    <s v="Book online using the Westbahn website"/>
  </r>
  <r>
    <x v="2"/>
    <s v="Day 9"/>
    <d v="1899-12-30T09:00:00"/>
    <m/>
    <x v="3"/>
    <m/>
    <m/>
    <m/>
    <n v="0"/>
    <m/>
    <n v="0"/>
    <m/>
  </r>
  <r>
    <x v="2"/>
    <s v="Day 9"/>
    <d v="1899-12-30T10:00:00"/>
    <m/>
    <x v="3"/>
    <m/>
    <m/>
    <m/>
    <n v="0"/>
    <m/>
    <n v="0"/>
    <m/>
  </r>
  <r>
    <x v="2"/>
    <s v="Day 9"/>
    <d v="1899-12-30T11:00:00"/>
    <s v="Arrive at Vienna Westbahnof at 10:52am"/>
    <x v="3"/>
    <m/>
    <m/>
    <m/>
    <n v="0"/>
    <m/>
    <n v="0"/>
    <m/>
  </r>
  <r>
    <x v="3"/>
    <s v="Day 9"/>
    <d v="1899-12-30T11:30:00"/>
    <s v="Pick up 48hour Vienna City Card (transit included, discounts on tickets instead)"/>
    <x v="1"/>
    <s v="17min bus"/>
    <m/>
    <n v="25"/>
    <n v="36.75"/>
    <m/>
    <n v="0"/>
    <s v="Vienna Pass 110euros/adult or Vienna City Card (25euros/adult). Vienna City Card has unlimited transit."/>
  </r>
  <r>
    <x v="2"/>
    <s v="Day 9"/>
    <d v="1899-12-30T12:00:00"/>
    <s v="Drop bags off at Hotel"/>
    <x v="4"/>
    <s v="30min transit"/>
    <m/>
    <n v="0"/>
    <n v="0"/>
    <m/>
    <n v="0"/>
    <m/>
  </r>
  <r>
    <x v="2"/>
    <s v="Day 9"/>
    <d v="1899-12-30T13:00:00"/>
    <s v="Lunch Figlmüller Bäckerstraße (11:30am-11pm) (Figlmüller-Schnitzel) or Lugeck (11:30am-11pm)"/>
    <x v="2"/>
    <s v="9min walk"/>
    <m/>
    <n v="35"/>
    <n v="51.449999999999996"/>
    <m/>
    <n v="0"/>
    <m/>
  </r>
  <r>
    <x v="2"/>
    <s v="Day 9"/>
    <d v="1899-12-30T14:00:00"/>
    <s v="St Stephens Cathedral (9am-11:30am (Mon-Sun), 1-4:30pm (Sun)) --&gt; Augustinerkirche —&gt; Austrian National Library (10am-6pm, Closed Mon)(8min walk)"/>
    <x v="1"/>
    <s v="4min walk"/>
    <m/>
    <n v="8"/>
    <n v="11.76"/>
    <m/>
    <n v="0"/>
    <s v="Austrian National Library State Hall 10 euros/adult - included with Vienna Pass; St. Stephen's Cathedral free entrance, some areas are paid"/>
  </r>
  <r>
    <x v="2"/>
    <s v="Day 9"/>
    <d v="1899-12-30T15:00:00"/>
    <s v="Hofburg Palace (8am-6pm) (Sisi Museum)"/>
    <x v="1"/>
    <s v="8min walk"/>
    <m/>
    <n v="17.5"/>
    <n v="25.724999999999998"/>
    <m/>
    <m/>
    <s v="Hofburg Palace 17.50euros/adult; included with Vienna Pass. Discount with Vienna City Card."/>
  </r>
  <r>
    <x v="2"/>
    <s v="Day 9"/>
    <d v="1899-12-30T16:00:00"/>
    <s v="Kunsthistorische Museum (10am-6pm, Closed Mon)"/>
    <x v="1"/>
    <s v="3min walk"/>
    <m/>
    <n v="18"/>
    <n v="26.46"/>
    <m/>
    <n v="0"/>
    <s v="Kunsthistorische Museum 21euros/adult, included with Vienna Pass"/>
  </r>
  <r>
    <x v="2"/>
    <s v="Day 9"/>
    <d v="1899-12-30T17:00:00"/>
    <s v="Albertina (10am-6pm)"/>
    <x v="1"/>
    <s v="12min walk"/>
    <m/>
    <n v="16.899999999999999"/>
    <n v="24.842999999999996"/>
    <m/>
    <n v="0"/>
    <s v="Albertina 18.90euros/adult; included with Vienna Pass"/>
  </r>
  <r>
    <x v="2"/>
    <s v="Day 9"/>
    <d v="1899-12-30T18:00:00"/>
    <s v="Vienna Opera House (Wiener Staatsoper)"/>
    <x v="1"/>
    <s v="4min walk"/>
    <m/>
    <n v="0"/>
    <n v="0"/>
    <m/>
    <n v="0"/>
    <m/>
  </r>
  <r>
    <x v="2"/>
    <s v="Day 9"/>
    <d v="1899-12-30T19:00:00"/>
    <s v="Dinner (Christmas Market by City Hall/Rathaus der Stadt Wien) (10am-10pm) (Raclette, Kartoffelknödel, Kaiserschmarrn, Langos, and Punsch)"/>
    <x v="2"/>
    <s v="24min walk"/>
    <m/>
    <n v="30"/>
    <n v="44.1"/>
    <m/>
    <n v="0"/>
    <m/>
  </r>
  <r>
    <x v="2"/>
    <s v="Day 9"/>
    <d v="1899-12-30T20:00:00"/>
    <m/>
    <x v="3"/>
    <m/>
    <m/>
    <m/>
    <n v="0"/>
    <m/>
    <n v="0"/>
    <m/>
  </r>
  <r>
    <x v="2"/>
    <s v="Day 9"/>
    <d v="1899-12-30T21:00:00"/>
    <m/>
    <x v="3"/>
    <m/>
    <m/>
    <m/>
    <n v="0"/>
    <m/>
    <n v="0"/>
    <m/>
  </r>
  <r>
    <x v="2"/>
    <s v="Day 9"/>
    <d v="1899-12-30T22:00:00"/>
    <s v="Hotel Vienna"/>
    <x v="4"/>
    <s v="11min walk"/>
    <m/>
    <n v="115"/>
    <n v="169.04999999999998"/>
    <m/>
    <n v="0"/>
    <m/>
  </r>
  <r>
    <x v="4"/>
    <s v="Day 10"/>
    <d v="1899-12-30T08:00:00"/>
    <s v="Breakfast (Bakery Cafe Felzl Sat 8am-4pm, Sun 8am-12:30pm, Mon-Fri 6:45am-6:30pm) "/>
    <x v="2"/>
    <s v="7min walk"/>
    <m/>
    <n v="5"/>
    <n v="7.35"/>
    <m/>
    <n v="0"/>
    <m/>
  </r>
  <r>
    <x v="4"/>
    <s v="Day 10"/>
    <d v="1899-12-30T09:00:00"/>
    <s v="Schönbrunn Palace (9am-5pm) (Yellow Line 1--&gt;30)"/>
    <x v="1"/>
    <s v="30min transit"/>
    <m/>
    <n v="29"/>
    <n v="42.63"/>
    <m/>
    <n v="0"/>
    <m/>
  </r>
  <r>
    <x v="4"/>
    <s v="Day 10"/>
    <d v="1899-12-30T10:00:00"/>
    <m/>
    <x v="3"/>
    <m/>
    <m/>
    <m/>
    <n v="0"/>
    <m/>
    <n v="0"/>
    <m/>
  </r>
  <r>
    <x v="4"/>
    <s v="Day 10"/>
    <d v="1899-12-30T11:00:00"/>
    <s v="Lunch Leberkas-Pepi Wien Operngasse (10am-12am, Closed Sun)"/>
    <x v="2"/>
    <s v="10min walk"/>
    <m/>
    <n v="10"/>
    <n v="14.7"/>
    <m/>
    <n v="0"/>
    <m/>
  </r>
  <r>
    <x v="4"/>
    <s v="Day 10"/>
    <d v="1899-12-30T12:00:00"/>
    <s v="Karlkirche—&gt; Wander Naschmarkt"/>
    <x v="1"/>
    <s v="9min walk"/>
    <m/>
    <n v="0"/>
    <n v="0"/>
    <m/>
    <n v="0"/>
    <m/>
  </r>
  <r>
    <x v="4"/>
    <s v="Day 10"/>
    <d v="1899-12-30T13:00:00"/>
    <s v="Walk around Vienna (Rathaus/City Hall)"/>
    <x v="3"/>
    <m/>
    <m/>
    <m/>
    <n v="0"/>
    <m/>
    <n v="0"/>
    <m/>
  </r>
  <r>
    <x v="4"/>
    <s v="Day 10"/>
    <d v="1899-12-30T14:00:00"/>
    <s v="Upper Belvedere Palace (9am-6pm)"/>
    <x v="1"/>
    <s v="25min transit"/>
    <m/>
    <n v="17.5"/>
    <n v="25.724999999999998"/>
    <m/>
    <n v="0"/>
    <s v="Upper Belvedere Palace 19euros/adult, included with Vienna Pass"/>
  </r>
  <r>
    <x v="4"/>
    <s v="Day 10"/>
    <d v="1899-12-30T15:00:00"/>
    <s v="Lower Belvedere Palace (10am-6pm)"/>
    <x v="1"/>
    <s v="10min walk"/>
    <m/>
    <n v="15.6"/>
    <n v="22.931999999999999"/>
    <m/>
    <n v="0"/>
    <s v="Lower Belvedere Palace 15.60euros/adult, included with Vienna Pass"/>
  </r>
  <r>
    <x v="4"/>
    <s v="Day 10"/>
    <d v="1899-12-30T16:00:00"/>
    <m/>
    <x v="3"/>
    <m/>
    <m/>
    <m/>
    <n v="0"/>
    <m/>
    <n v="0"/>
    <m/>
  </r>
  <r>
    <x v="4"/>
    <s v="Day 10"/>
    <d v="1899-12-30T17:00:00"/>
    <m/>
    <x v="3"/>
    <m/>
    <m/>
    <m/>
    <n v="0"/>
    <m/>
    <n v="0"/>
    <m/>
  </r>
  <r>
    <x v="4"/>
    <s v="Day 10"/>
    <d v="1899-12-30T18:00:00"/>
    <s v="Dinner Uni Cafe - Alter Ego (Closed Sat-Sun, Mon-Fri 3-11pm) (Muh pierogi x 8)"/>
    <x v="2"/>
    <s v="13min walk"/>
    <m/>
    <n v="30"/>
    <n v="44.1"/>
    <m/>
    <n v="0"/>
    <m/>
  </r>
  <r>
    <x v="4"/>
    <s v="Day 10"/>
    <d v="1899-12-30T19:00:00"/>
    <m/>
    <x v="3"/>
    <m/>
    <m/>
    <m/>
    <n v="0"/>
    <m/>
    <n v="0"/>
    <m/>
  </r>
  <r>
    <x v="4"/>
    <s v="Day 10"/>
    <d v="1899-12-30T20:00:00"/>
    <s v="Watch an Orchestra Show at 8:15 pm at Karlskirche"/>
    <x v="1"/>
    <s v="3min walk"/>
    <m/>
    <n v="35"/>
    <n v="51.449999999999996"/>
    <m/>
    <n v="0"/>
    <s v="https://www.getyourguide.com/vienna-l7/vienna-concert-vivaldi-s-four-seasons-in-karlskirche-t44883?date_from=2023-12-18&amp;_pc=1,1"/>
  </r>
  <r>
    <x v="4"/>
    <s v="Day 10"/>
    <d v="1899-12-30T21:00:00"/>
    <m/>
    <x v="3"/>
    <m/>
    <m/>
    <m/>
    <n v="0"/>
    <m/>
    <n v="0"/>
    <m/>
  </r>
  <r>
    <x v="4"/>
    <s v="Day 10"/>
    <d v="1899-12-30T22:00:00"/>
    <s v="Hotel Vienna"/>
    <x v="4"/>
    <m/>
    <m/>
    <n v="115"/>
    <n v="169.04999999999998"/>
    <m/>
    <n v="0"/>
    <m/>
  </r>
  <r>
    <x v="5"/>
    <s v="Day 11"/>
    <d v="1899-12-30T06:00:00"/>
    <s v="Breakfast (Ströck - Hauptbahnhof 5am-9pm)"/>
    <x v="2"/>
    <m/>
    <m/>
    <n v="5"/>
    <n v="7.35"/>
    <m/>
    <n v="0"/>
    <m/>
  </r>
  <r>
    <x v="5"/>
    <s v="Day 11"/>
    <d v="1899-12-30T06:30:00"/>
    <s v="Walk to Vienna Hbf"/>
    <x v="0"/>
    <s v="27min tram"/>
    <m/>
    <n v="0"/>
    <n v="0"/>
    <m/>
    <n v="0"/>
    <m/>
  </r>
  <r>
    <x v="5"/>
    <s v="Day 11"/>
    <d v="1899-12-30T07:00:00"/>
    <s v="Travel to Vienna Hbf 7:10am --&gt; Prague Main Station"/>
    <x v="0"/>
    <s v="4hr train"/>
    <m/>
    <n v="35"/>
    <n v="51.449999999999996"/>
    <m/>
    <n v="0"/>
    <s v="Purchase online on the OBB website"/>
  </r>
  <r>
    <x v="5"/>
    <s v="Day 11"/>
    <d v="1899-12-30T08:00:00"/>
    <m/>
    <x v="3"/>
    <m/>
    <m/>
    <m/>
    <n v="0"/>
    <m/>
    <n v="0"/>
    <m/>
  </r>
  <r>
    <x v="5"/>
    <s v="Day 11"/>
    <d v="1899-12-30T09:00:00"/>
    <m/>
    <x v="3"/>
    <m/>
    <m/>
    <m/>
    <n v="0"/>
    <m/>
    <n v="0"/>
    <m/>
  </r>
  <r>
    <x v="5"/>
    <s v="Day 11"/>
    <d v="1899-12-30T10:00:00"/>
    <m/>
    <x v="3"/>
    <m/>
    <m/>
    <m/>
    <n v="0"/>
    <m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 6" cacheId="86" applyNumberFormats="0" applyBorderFormats="0" applyFontFormats="0" applyPatternFormats="0" applyAlignmentFormats="0" applyWidthHeightFormats="0" dataCaption="" updatedVersion="4" compact="0" compactData="0">
  <location ref="F24:H32" firstHeaderRow="1" firstDataRow="2" firstDataCol="1"/>
  <pivotFields count="12">
    <pivotField name="Day" axis="axisRow" compact="0" numFmtId="1" outline="0" multipleItemSelectionAllowed="1" showAll="0" sortType="ascending">
      <items count="7">
        <item x="0"/>
        <item x="1"/>
        <item x="2"/>
        <item x="4"/>
        <item x="5"/>
        <item x="3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" compact="0" outline="0" multipleItemSelectionAllowed="1" showAll="0"/>
    <pivotField name="Forecast Cost (Euro)" compact="0" outline="0" multipleItemSelectionAllowed="1" showAll="0"/>
    <pivotField name="Forecas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 1 5" cacheId="86" applyNumberFormats="0" applyBorderFormats="0" applyFontFormats="0" applyPatternFormats="0" applyAlignmentFormats="0" applyWidthHeightFormats="0" dataCaption="" updatedVersion="4" compact="0" compactData="0">
  <location ref="B24:D31" firstHeaderRow="1" firstDataRow="2" firstDataCol="1"/>
  <pivotFields count="12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4"/>
        <item x="1"/>
        <item x="2"/>
        <item x="0"/>
        <item x="3"/>
        <item t="default"/>
      </items>
    </pivotField>
    <pivotField name="Travel Time" compact="0" outline="0" multipleItemSelectionAllowed="1" showAll="0"/>
    <pivotField name="Transit" compact="0" outline="0" multipleItemSelectionAllowed="1" showAll="0"/>
    <pivotField name="Forecast Cost (Euro)" compact="0" outline="0" multipleItemSelectionAllowed="1" showAll="0"/>
    <pivotField name="Forecas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 Table 1 4" cacheId="82" applyNumberFormats="0" applyBorderFormats="0" applyFontFormats="0" applyPatternFormats="0" applyAlignmentFormats="0" applyWidthHeightFormats="0" dataCaption="" updatedVersion="4" compact="0" compactData="0">
  <location ref="F14:H21" firstHeaderRow="1" firstDataRow="2" firstDataCol="1"/>
  <pivotFields count="12">
    <pivotField name="Day" axis="axisRow" compact="0" numFmtId="1" outline="0" multipleItemSelectionAllowed="1" showAll="0" sortType="ascending">
      <items count="6">
        <item x="0"/>
        <item x="1"/>
        <item x="2"/>
        <item x="3"/>
        <item x="4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" compact="0" outline="0" multipleItemSelectionAllowed="1" showAll="0"/>
    <pivotField name="Forecast Cost (Kč)" compact="0" numFmtId="167" outline="0" multipleItemSelectionAllowed="1" showAll="0"/>
    <pivotField name="Forecast Cost ($CAD)" dataField="1" compact="0" numFmtId="44" outline="0" multipleItemSelectionAllowed="1" showAll="0"/>
    <pivotField name="Actual Cost (Kč)" compact="0" numFmtId="167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 Table 1 3" cacheId="82" applyNumberFormats="0" applyBorderFormats="0" applyFontFormats="0" applyPatternFormats="0" applyAlignmentFormats="0" applyWidthHeightFormats="0" dataCaption="" updatedVersion="4" compact="0" compactData="0">
  <location ref="B14:D21" firstHeaderRow="1" firstDataRow="2" firstDataCol="1"/>
  <pivotFields count="12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2"/>
        <item x="3"/>
        <item x="4"/>
        <item x="0"/>
        <item x="1"/>
        <item t="default"/>
      </items>
    </pivotField>
    <pivotField name="Travel Time" compact="0" outline="0" multipleItemSelectionAllowed="1" showAll="0"/>
    <pivotField name="Transit" compact="0" outline="0" multipleItemSelectionAllowed="1" showAll="0"/>
    <pivotField name="Forecast Cost (Kč)" compact="0" numFmtId="167" outline="0" multipleItemSelectionAllowed="1" showAll="0"/>
    <pivotField name="Forecast Cost ($CAD)" dataField="1" compact="0" numFmtId="44" outline="0" multipleItemSelectionAllowed="1" showAll="0"/>
    <pivotField name="Actual Cost (Kč)" compact="0" numFmtId="167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 Table 1 2" cacheId="78" applyNumberFormats="0" applyBorderFormats="0" applyFontFormats="0" applyPatternFormats="0" applyAlignmentFormats="0" applyWidthHeightFormats="0" dataCaption="" updatedVersion="4" compact="0" compactData="0">
  <location ref="F2:H9" firstHeaderRow="1" firstDataRow="2" firstDataCol="1"/>
  <pivotFields count="12">
    <pivotField name="Day" axis="axisRow" compact="0" numFmtId="1" outline="0" multipleItemSelectionAllowed="1" showAll="0" sortType="ascending">
      <items count="6">
        <item x="0"/>
        <item x="1"/>
        <item x="2"/>
        <item x="3"/>
        <item x="4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" compact="0" outline="0" multipleItemSelectionAllowed="1" showAll="0"/>
    <pivotField name="Forecast Cost (Euro)" compact="0" outline="0" multipleItemSelectionAllowed="1" showAll="0"/>
    <pivotField name="Forecas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6.xml><?xml version="1.0" encoding="utf-8"?>
<pivotTableDefinition xmlns="http://schemas.openxmlformats.org/spreadsheetml/2006/main" name="Pivot Table 1" cacheId="78" applyNumberFormats="0" applyBorderFormats="0" applyFontFormats="0" applyPatternFormats="0" applyAlignmentFormats="0" applyWidthHeightFormats="0" dataCaption="" updatedVersion="4" compact="0" compactData="0">
  <location ref="B2:D9" firstHeaderRow="1" firstDataRow="2" firstDataCol="1"/>
  <pivotFields count="12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4"/>
        <item x="3"/>
        <item x="2"/>
        <item x="1"/>
        <item x="0"/>
        <item t="default"/>
      </items>
    </pivotField>
    <pivotField name="Travel Time" compact="0" outline="0" multipleItemSelectionAllowed="1" showAll="0"/>
    <pivotField name="Transit" compact="0" outline="0" multipleItemSelectionAllowed="1" showAll="0"/>
    <pivotField name="Forecast Cost (Euro)" compact="0" outline="0" multipleItemSelectionAllowed="1" showAll="0"/>
    <pivotField name="Forecas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_1" displayName="Table_1" ref="A7:L56" headerRowDxfId="62" dataDxfId="61" totalsRowDxfId="59" tableBorderDxfId="60">
  <tableColumns count="12">
    <tableColumn id="1" name="Day" dataDxfId="58"/>
    <tableColumn id="2" name="Date" dataDxfId="57"/>
    <tableColumn id="3" name="Time" dataDxfId="56"/>
    <tableColumn id="4" name="Activity" dataDxfId="55"/>
    <tableColumn id="5" name="Category" dataDxfId="54"/>
    <tableColumn id="6" name="Travel Time" dataDxfId="53"/>
    <tableColumn id="7" name="Transit" dataDxfId="52"/>
    <tableColumn id="8" name="Forecast Cost (Kč)" dataDxfId="51"/>
    <tableColumn id="9" name="Forecast Cost ($CAD)" dataDxfId="50"/>
    <tableColumn id="10" name="Actual Cost (Kč)" dataDxfId="49"/>
    <tableColumn id="11" name="Actual Cost ($CAD)" dataDxfId="48"/>
    <tableColumn id="12" name="Notes" dataDxfId="47"/>
  </tableColumns>
  <tableStyleInfo name="Portugal old-style 2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A62:L78" headerRowCount="0" headerRowDxfId="46" dataDxfId="45" totalsRowDxfId="44">
  <tableColumns count="12">
    <tableColumn id="1" name="Column1" dataDxfId="43"/>
    <tableColumn id="2" name="Column2" dataDxfId="42"/>
    <tableColumn id="3" name="Column3" dataDxfId="41"/>
    <tableColumn id="4" name="Column4" dataDxfId="40"/>
    <tableColumn id="5" name="Column5" dataDxfId="39"/>
    <tableColumn id="6" name="Column6" dataDxfId="38"/>
    <tableColumn id="7" name="Column7" dataDxfId="37"/>
    <tableColumn id="8" name="Column8" dataDxfId="36"/>
    <tableColumn id="9" name="Column9" dataDxfId="35"/>
    <tableColumn id="10" name="Column10" dataDxfId="34"/>
    <tableColumn id="11" name="Column11" dataDxfId="33"/>
    <tableColumn id="12" name="Column12" dataDxfId="32"/>
  </tableColumns>
  <tableStyleInfo name="Czech Republic-style 2" showFirstColumn="1" showLastColumn="1" showRowStripes="1" showColumnStripes="0"/>
</table>
</file>

<file path=xl/tables/table3.xml><?xml version="1.0" encoding="utf-8"?>
<table xmlns="http://schemas.openxmlformats.org/spreadsheetml/2006/main" id="3" name="Table_3" displayName="Table_3" ref="A7:L75" headerRowDxfId="31" dataDxfId="30" totalsRowDxfId="28" tableBorderDxfId="29">
  <tableColumns count="12">
    <tableColumn id="1" name="Day" dataDxfId="27"/>
    <tableColumn id="2" name="Date" dataDxfId="26"/>
    <tableColumn id="3" name="Time" dataDxfId="25"/>
    <tableColumn id="4" name="Activity" dataDxfId="24"/>
    <tableColumn id="5" name="Category" dataDxfId="23"/>
    <tableColumn id="6" name="Travel Time" dataDxfId="22"/>
    <tableColumn id="7" name="Transit" dataDxfId="21"/>
    <tableColumn id="8" name="Forecast Cost (Euro)" dataDxfId="20"/>
    <tableColumn id="9" name="Forecast Cost ($CAD)" dataDxfId="19"/>
    <tableColumn id="10" name="Actual Cost (Euro)" dataDxfId="18"/>
    <tableColumn id="11" name="Actual Cost ($CAD)" dataDxfId="17"/>
    <tableColumn id="12" name="Notes" dataDxfId="16"/>
  </tableColumns>
  <tableStyleInfo name="Germany-style" showFirstColumn="1" showLastColumn="1" showRowStripes="1" showColumnStripes="0"/>
</table>
</file>

<file path=xl/tables/table4.xml><?xml version="1.0" encoding="utf-8"?>
<table xmlns="http://schemas.openxmlformats.org/spreadsheetml/2006/main" id="4" name="Table_4" displayName="Table_4" ref="A7:L80" headerRowDxfId="15" dataDxfId="14" totalsRowDxfId="12" tableBorderDxfId="13">
  <tableColumns count="12">
    <tableColumn id="1" name="Day" dataDxfId="11"/>
    <tableColumn id="2" name="Date" dataDxfId="10"/>
    <tableColumn id="3" name="Time" dataDxfId="9"/>
    <tableColumn id="4" name="Activity" dataDxfId="8"/>
    <tableColumn id="5" name="Category" dataDxfId="7"/>
    <tableColumn id="6" name="Travel Time" dataDxfId="6"/>
    <tableColumn id="7" name="Transit" dataDxfId="5"/>
    <tableColumn id="8" name="Forecast Cost (Euro)" dataDxfId="4"/>
    <tableColumn id="9" name="Forecast Cost ($CAD)" dataDxfId="3"/>
    <tableColumn id="10" name="Actual Cost (Euro)" dataDxfId="2"/>
    <tableColumn id="11" name="Actual Cost ($CAD)" dataDxfId="1"/>
    <tableColumn id="12" name="Notes" dataDxfId="0"/>
  </tableColumns>
  <tableStyleInfo name="Austri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Relationship Id="rId2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hn.de/buchung/fahrplan/suche" TargetMode="External"/><Relationship Id="rId2" Type="http://schemas.openxmlformats.org/officeDocument/2006/relationships/hyperlink" Target="https://www.viator.com/en-CA/tours/Munich/Royal-Castles-of-Neuschwanstein-and-Linderhof-Day-Tour-from-Munich/d487-285016" TargetMode="External"/><Relationship Id="rId3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etyourguide.com/vienna-l7/vienna-concert-vivaldi-s-four-seasons-in-karlskirche-t44883?date_from=2023-12-18&amp;_pc=1,1" TargetMode="External"/><Relationship Id="rId4" Type="http://schemas.openxmlformats.org/officeDocument/2006/relationships/table" Target="../tables/table4.xml"/><Relationship Id="rId1" Type="http://schemas.openxmlformats.org/officeDocument/2006/relationships/hyperlink" Target="https://www.salzburg.info/en/hotels-offers/salzburg-card" TargetMode="External"/><Relationship Id="rId2" Type="http://schemas.openxmlformats.org/officeDocument/2006/relationships/hyperlink" Target="https://www.getyourguide.com/-t51222?locale=en-CA&amp;currency=CAD&amp;src=e&amp;product_id=51222&amp;option_id=69917&amp;ttdwk45=45&amp;lang=en&amp;date_from=2023-12-20&amp;_pc=1,1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pivotTable" Target="../pivotTables/pivotTable5.xml"/><Relationship Id="rId6" Type="http://schemas.openxmlformats.org/officeDocument/2006/relationships/pivotTable" Target="../pivotTables/pivotTable6.xml"/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5"/>
  <sheetViews>
    <sheetView workbookViewId="0">
      <selection activeCell="D15" sqref="D15"/>
    </sheetView>
  </sheetViews>
  <sheetFormatPr baseColWidth="10" defaultColWidth="12.6640625" defaultRowHeight="15" customHeight="1" x14ac:dyDescent="0.15"/>
  <cols>
    <col min="1" max="1" width="20.5" customWidth="1"/>
    <col min="2" max="2" width="17.83203125" customWidth="1"/>
    <col min="3" max="3" width="21.83203125" customWidth="1"/>
    <col min="4" max="4" width="19.1640625" customWidth="1"/>
    <col min="5" max="5" width="18.1640625" customWidth="1"/>
    <col min="6" max="6" width="15.6640625" customWidth="1"/>
    <col min="7" max="7" width="57.1640625" customWidth="1"/>
    <col min="8" max="27" width="10.6640625" customWidth="1"/>
  </cols>
  <sheetData>
    <row r="1" spans="1:7" ht="12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2" t="s">
        <v>6</v>
      </c>
    </row>
    <row r="2" spans="1:7" ht="12.75" customHeight="1" x14ac:dyDescent="0.15">
      <c r="A2" s="5" t="s">
        <v>247</v>
      </c>
      <c r="B2" s="6"/>
      <c r="C2" s="7" t="s">
        <v>7</v>
      </c>
      <c r="D2" s="7" t="s">
        <v>267</v>
      </c>
      <c r="E2" s="8"/>
      <c r="F2" s="8"/>
      <c r="G2" s="7"/>
    </row>
    <row r="3" spans="1:7" ht="12.75" customHeight="1" x14ac:dyDescent="0.15">
      <c r="A3" s="5" t="s">
        <v>248</v>
      </c>
      <c r="B3" s="6"/>
      <c r="C3" s="7" t="s">
        <v>8</v>
      </c>
      <c r="D3" s="9" t="s">
        <v>9</v>
      </c>
      <c r="E3" s="8"/>
      <c r="F3" s="10"/>
      <c r="G3" s="9"/>
    </row>
    <row r="4" spans="1:7" ht="12.75" customHeight="1" x14ac:dyDescent="0.15">
      <c r="A4" s="5" t="s">
        <v>249</v>
      </c>
      <c r="B4" s="6"/>
      <c r="C4" s="7"/>
      <c r="D4" s="9" t="s">
        <v>10</v>
      </c>
      <c r="E4" s="11"/>
      <c r="F4" s="12"/>
      <c r="G4" s="9"/>
    </row>
    <row r="5" spans="1:7" ht="12.75" customHeight="1" x14ac:dyDescent="0.15">
      <c r="A5" s="5" t="s">
        <v>252</v>
      </c>
      <c r="B5" s="6"/>
      <c r="C5" s="7"/>
      <c r="D5" s="9" t="s">
        <v>11</v>
      </c>
      <c r="E5" s="11"/>
      <c r="F5" s="12"/>
      <c r="G5" s="9"/>
    </row>
    <row r="6" spans="1:7" ht="12.75" customHeight="1" x14ac:dyDescent="0.15">
      <c r="A6" s="5" t="s">
        <v>253</v>
      </c>
      <c r="B6" s="6"/>
      <c r="C6" s="7"/>
      <c r="D6" s="9" t="s">
        <v>11</v>
      </c>
      <c r="E6" s="11"/>
      <c r="F6" s="12"/>
      <c r="G6" s="9"/>
    </row>
    <row r="7" spans="1:7" ht="12.75" customHeight="1" x14ac:dyDescent="0.15">
      <c r="A7" s="5" t="s">
        <v>254</v>
      </c>
      <c r="B7" s="6"/>
      <c r="C7" s="7"/>
      <c r="D7" s="9" t="s">
        <v>11</v>
      </c>
      <c r="E7" s="11"/>
      <c r="F7" s="12"/>
      <c r="G7" s="9"/>
    </row>
    <row r="8" spans="1:7" ht="12.75" customHeight="1" x14ac:dyDescent="0.15">
      <c r="A8" s="5" t="s">
        <v>255</v>
      </c>
      <c r="B8" s="6"/>
      <c r="C8" s="7"/>
      <c r="D8" s="9" t="s">
        <v>12</v>
      </c>
      <c r="E8" s="11"/>
      <c r="F8" s="12"/>
      <c r="G8" s="9"/>
    </row>
    <row r="9" spans="1:7" ht="12.75" customHeight="1" x14ac:dyDescent="0.15">
      <c r="A9" s="5" t="s">
        <v>250</v>
      </c>
      <c r="B9" s="6"/>
      <c r="C9" s="7"/>
      <c r="D9" s="9" t="s">
        <v>12</v>
      </c>
      <c r="E9" s="11"/>
      <c r="F9" s="12"/>
      <c r="G9" s="9"/>
    </row>
    <row r="10" spans="1:7" ht="12.75" customHeight="1" x14ac:dyDescent="0.15">
      <c r="A10" s="5" t="s">
        <v>251</v>
      </c>
      <c r="B10" s="6"/>
      <c r="C10" s="7"/>
      <c r="D10" s="9" t="s">
        <v>13</v>
      </c>
      <c r="E10" s="11"/>
      <c r="F10" s="12"/>
      <c r="G10" s="9"/>
    </row>
    <row r="11" spans="1:7" ht="12.75" customHeight="1" x14ac:dyDescent="0.15">
      <c r="A11" s="5" t="s">
        <v>256</v>
      </c>
      <c r="B11" s="6"/>
      <c r="C11" s="7"/>
      <c r="D11" s="9" t="s">
        <v>13</v>
      </c>
      <c r="E11" s="11"/>
      <c r="F11" s="12"/>
      <c r="G11" s="9"/>
    </row>
    <row r="12" spans="1:7" ht="12.75" customHeight="1" x14ac:dyDescent="0.15">
      <c r="A12" s="5" t="s">
        <v>257</v>
      </c>
      <c r="B12" s="6"/>
      <c r="C12" s="7"/>
      <c r="D12" s="9" t="s">
        <v>9</v>
      </c>
      <c r="E12" s="11"/>
      <c r="F12" s="12"/>
      <c r="G12" s="9"/>
    </row>
    <row r="13" spans="1:7" ht="12.75" customHeight="1" x14ac:dyDescent="0.15">
      <c r="A13" s="5" t="s">
        <v>266</v>
      </c>
      <c r="B13" s="6"/>
      <c r="C13" s="9" t="s">
        <v>7</v>
      </c>
      <c r="D13" s="9" t="s">
        <v>9</v>
      </c>
      <c r="E13" s="11"/>
      <c r="F13" s="12"/>
      <c r="G13" s="9"/>
    </row>
    <row r="14" spans="1:7" ht="12.75" customHeight="1" x14ac:dyDescent="0.15">
      <c r="A14" s="5" t="s">
        <v>266</v>
      </c>
      <c r="B14" s="6"/>
      <c r="C14" s="7" t="s">
        <v>8</v>
      </c>
      <c r="D14" s="7" t="s">
        <v>267</v>
      </c>
      <c r="E14" s="11"/>
      <c r="F14" s="12"/>
      <c r="G14" s="7"/>
    </row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</sheetData>
  <conditionalFormatting sqref="A1:G14">
    <cfRule type="colorScale" priority="1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C2:C14">
      <formula1>"Departure,Arrival,Overnight Trip"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7"/>
  <sheetViews>
    <sheetView showGridLines="0" topLeftCell="B24" workbookViewId="0">
      <selection activeCell="D41" sqref="D41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7" width="17" customWidth="1"/>
    <col min="8" max="8" width="18.6640625" customWidth="1"/>
    <col min="9" max="10" width="19" customWidth="1"/>
    <col min="11" max="11" width="20.33203125" customWidth="1"/>
    <col min="12" max="12" width="64.83203125" customWidth="1"/>
    <col min="13" max="27" width="14.5" customWidth="1"/>
  </cols>
  <sheetData>
    <row r="1" spans="1:12" ht="15" customHeight="1" x14ac:dyDescent="0.15">
      <c r="A1" s="117"/>
      <c r="B1" s="13" t="s">
        <v>14</v>
      </c>
    </row>
    <row r="2" spans="1:12" ht="15" customHeight="1" x14ac:dyDescent="0.15">
      <c r="A2" s="118" t="s">
        <v>15</v>
      </c>
      <c r="B2" s="14">
        <v>1800</v>
      </c>
    </row>
    <row r="3" spans="1:12" ht="15" customHeight="1" x14ac:dyDescent="0.15">
      <c r="A3" s="118" t="s">
        <v>16</v>
      </c>
      <c r="B3" s="15">
        <f>I56</f>
        <v>1640.4</v>
      </c>
    </row>
    <row r="4" spans="1:12" ht="15" customHeight="1" x14ac:dyDescent="0.15">
      <c r="A4" s="119" t="s">
        <v>17</v>
      </c>
      <c r="B4" s="16">
        <f>B2-B3</f>
        <v>159.59999999999991</v>
      </c>
    </row>
    <row r="5" spans="1:12" ht="13" x14ac:dyDescent="0.15">
      <c r="A5" s="120" t="s">
        <v>18</v>
      </c>
      <c r="B5" s="17">
        <f>K56</f>
        <v>0</v>
      </c>
    </row>
    <row r="6" spans="1:12" ht="15" customHeight="1" x14ac:dyDescent="0.15">
      <c r="H6" t="s">
        <v>260</v>
      </c>
    </row>
    <row r="7" spans="1:12" ht="12.75" customHeight="1" x14ac:dyDescent="0.15">
      <c r="A7" s="40" t="s">
        <v>19</v>
      </c>
      <c r="B7" s="127" t="s">
        <v>0</v>
      </c>
      <c r="C7" s="127" t="s">
        <v>1</v>
      </c>
      <c r="D7" s="127" t="s">
        <v>20</v>
      </c>
      <c r="E7" s="127" t="s">
        <v>21</v>
      </c>
      <c r="F7" s="127" t="s">
        <v>22</v>
      </c>
      <c r="G7" s="127" t="s">
        <v>23</v>
      </c>
      <c r="H7" s="128" t="s">
        <v>24</v>
      </c>
      <c r="I7" s="129" t="s">
        <v>25</v>
      </c>
      <c r="J7" s="130" t="s">
        <v>26</v>
      </c>
      <c r="K7" s="129" t="s">
        <v>27</v>
      </c>
      <c r="L7" s="41" t="s">
        <v>28</v>
      </c>
    </row>
    <row r="8" spans="1:12" ht="12.75" customHeight="1" x14ac:dyDescent="0.15">
      <c r="A8" s="42">
        <v>1</v>
      </c>
      <c r="B8" s="43" t="s">
        <v>247</v>
      </c>
      <c r="C8" s="44">
        <v>0.33333333333333331</v>
      </c>
      <c r="D8" s="124" t="s">
        <v>258</v>
      </c>
      <c r="E8" s="45" t="s">
        <v>29</v>
      </c>
      <c r="F8" s="45"/>
      <c r="G8" s="46"/>
      <c r="H8" s="47">
        <v>17000</v>
      </c>
      <c r="I8" s="48">
        <f>Table_1[[#This Row],[Forecast Cost (Kč)]]*0.06</f>
        <v>1020</v>
      </c>
      <c r="J8" s="49"/>
      <c r="K8" s="50">
        <f>Table_1[[#This Row],[Actual Cost (Kč)]]*0.06</f>
        <v>0</v>
      </c>
      <c r="L8" s="51"/>
    </row>
    <row r="9" spans="1:12" ht="12.75" customHeight="1" x14ac:dyDescent="0.15">
      <c r="A9" s="52">
        <f t="shared" ref="A9:B9" si="0">A8</f>
        <v>1</v>
      </c>
      <c r="B9" s="53" t="str">
        <f t="shared" si="0"/>
        <v>Day 1</v>
      </c>
      <c r="C9" s="54">
        <v>0.375</v>
      </c>
      <c r="D9" s="55"/>
      <c r="E9" s="56"/>
      <c r="F9" s="56"/>
      <c r="G9" s="56"/>
      <c r="H9" s="57"/>
      <c r="I9" s="58">
        <f>'Czech Republic'!$H9*0.06</f>
        <v>0</v>
      </c>
      <c r="J9" s="59"/>
      <c r="K9" s="60">
        <f>Table_1[[#This Row],[Actual Cost (Kč)]]*0.06</f>
        <v>0</v>
      </c>
      <c r="L9" s="61"/>
    </row>
    <row r="10" spans="1:12" ht="12.75" customHeight="1" x14ac:dyDescent="0.15">
      <c r="A10" s="52">
        <f t="shared" ref="A10:B10" si="1">A9</f>
        <v>1</v>
      </c>
      <c r="B10" s="53" t="str">
        <f t="shared" si="1"/>
        <v>Day 1</v>
      </c>
      <c r="C10" s="54">
        <v>0.41666666666666669</v>
      </c>
      <c r="D10" s="56"/>
      <c r="E10" s="56"/>
      <c r="F10" s="56"/>
      <c r="G10" s="56"/>
      <c r="H10" s="57"/>
      <c r="I10" s="58">
        <f>'Czech Republic'!$H10*0.06</f>
        <v>0</v>
      </c>
      <c r="J10" s="59"/>
      <c r="K10" s="60">
        <f>J10*0.06</f>
        <v>0</v>
      </c>
      <c r="L10" s="61"/>
    </row>
    <row r="11" spans="1:12" ht="12.75" customHeight="1" x14ac:dyDescent="0.15">
      <c r="A11" s="52">
        <f t="shared" ref="A11:A12" si="2">A10</f>
        <v>1</v>
      </c>
      <c r="B11" s="53" t="str">
        <f>B9</f>
        <v>Day 1</v>
      </c>
      <c r="C11" s="54">
        <v>0.45833333333333331</v>
      </c>
      <c r="D11" s="56" t="s">
        <v>30</v>
      </c>
      <c r="E11" s="56" t="s">
        <v>29</v>
      </c>
      <c r="F11" s="56"/>
      <c r="G11" s="56"/>
      <c r="H11" s="57">
        <v>550</v>
      </c>
      <c r="I11" s="58">
        <f>'Czech Republic'!$H11*0.06</f>
        <v>33</v>
      </c>
      <c r="J11" s="57"/>
      <c r="K11" s="60">
        <f>J11*0.06</f>
        <v>0</v>
      </c>
      <c r="L11" s="62"/>
    </row>
    <row r="12" spans="1:12" ht="12.75" customHeight="1" x14ac:dyDescent="0.15">
      <c r="A12" s="52">
        <f t="shared" si="2"/>
        <v>1</v>
      </c>
      <c r="B12" s="53" t="str">
        <f>B11</f>
        <v>Day 1</v>
      </c>
      <c r="C12" s="54">
        <v>0.5</v>
      </c>
      <c r="D12" s="55"/>
      <c r="E12" s="56"/>
      <c r="F12" s="56"/>
      <c r="G12" s="56"/>
      <c r="H12" s="59"/>
      <c r="I12" s="58">
        <f>'Czech Republic'!$H12*0.06</f>
        <v>0</v>
      </c>
      <c r="J12" s="59"/>
      <c r="K12" s="60">
        <f t="shared" ref="K12:K26" si="3">J12*0.06</f>
        <v>0</v>
      </c>
      <c r="L12" s="62"/>
    </row>
    <row r="13" spans="1:12" ht="12.75" customHeight="1" x14ac:dyDescent="0.15">
      <c r="A13" s="42">
        <v>2</v>
      </c>
      <c r="B13" s="43" t="s">
        <v>248</v>
      </c>
      <c r="C13" s="44">
        <v>0.33333333333333331</v>
      </c>
      <c r="D13" s="46"/>
      <c r="E13" s="46"/>
      <c r="F13" s="46"/>
      <c r="G13" s="46"/>
      <c r="H13" s="49"/>
      <c r="I13" s="48">
        <f>'Czech Republic'!$H13*0.06</f>
        <v>0</v>
      </c>
      <c r="J13" s="49"/>
      <c r="K13" s="50">
        <f t="shared" si="3"/>
        <v>0</v>
      </c>
      <c r="L13" s="51"/>
    </row>
    <row r="14" spans="1:12" ht="12.75" customHeight="1" x14ac:dyDescent="0.15">
      <c r="A14" s="52">
        <f t="shared" ref="A14:B14" si="4">A13</f>
        <v>2</v>
      </c>
      <c r="B14" s="53" t="str">
        <f t="shared" si="4"/>
        <v>Day 2</v>
      </c>
      <c r="C14" s="54">
        <v>0.375</v>
      </c>
      <c r="D14" s="88" t="s">
        <v>259</v>
      </c>
      <c r="E14" s="56" t="s">
        <v>29</v>
      </c>
      <c r="F14" s="56"/>
      <c r="G14" s="56"/>
      <c r="H14" s="57">
        <v>0</v>
      </c>
      <c r="I14" s="58">
        <f>'Czech Republic'!$H14*0.06</f>
        <v>0</v>
      </c>
      <c r="J14" s="59"/>
      <c r="K14" s="60">
        <f t="shared" si="3"/>
        <v>0</v>
      </c>
      <c r="L14" s="62"/>
    </row>
    <row r="15" spans="1:12" ht="15" customHeight="1" x14ac:dyDescent="0.15">
      <c r="A15" s="52">
        <f t="shared" ref="A15:B15" si="5">A14</f>
        <v>2</v>
      </c>
      <c r="B15" s="53" t="str">
        <f t="shared" si="5"/>
        <v>Day 2</v>
      </c>
      <c r="C15" s="54">
        <v>0.41666666666666669</v>
      </c>
      <c r="D15" s="56" t="s">
        <v>31</v>
      </c>
      <c r="E15" s="56" t="s">
        <v>6</v>
      </c>
      <c r="F15" s="56" t="s">
        <v>32</v>
      </c>
      <c r="G15" s="56"/>
      <c r="H15" s="57">
        <v>40</v>
      </c>
      <c r="I15" s="58">
        <f>'Czech Republic'!$H15*0.06</f>
        <v>2.4</v>
      </c>
      <c r="J15" s="57"/>
      <c r="K15" s="60">
        <f t="shared" si="3"/>
        <v>0</v>
      </c>
      <c r="L15" s="61" t="s">
        <v>33</v>
      </c>
    </row>
    <row r="16" spans="1:12" ht="24" customHeight="1" x14ac:dyDescent="0.15">
      <c r="A16" s="52">
        <f t="shared" ref="A16:B16" si="6">A15</f>
        <v>2</v>
      </c>
      <c r="B16" s="53" t="str">
        <f t="shared" si="6"/>
        <v>Day 2</v>
      </c>
      <c r="C16" s="54">
        <v>0.45833333333333331</v>
      </c>
      <c r="D16" s="55" t="s">
        <v>34</v>
      </c>
      <c r="E16" s="56" t="s">
        <v>20</v>
      </c>
      <c r="F16" s="56" t="s">
        <v>35</v>
      </c>
      <c r="G16" s="56"/>
      <c r="H16" s="57">
        <v>1300</v>
      </c>
      <c r="I16" s="58">
        <f>'Czech Republic'!$H16*0.06</f>
        <v>78</v>
      </c>
      <c r="J16" s="57"/>
      <c r="K16" s="60">
        <f t="shared" si="3"/>
        <v>0</v>
      </c>
      <c r="L16" s="63"/>
    </row>
    <row r="17" spans="1:12" ht="12.75" customHeight="1" x14ac:dyDescent="0.15">
      <c r="A17" s="52">
        <f t="shared" ref="A17:B17" si="7">A16</f>
        <v>2</v>
      </c>
      <c r="B17" s="53" t="str">
        <f t="shared" si="7"/>
        <v>Day 2</v>
      </c>
      <c r="C17" s="54">
        <v>0.5</v>
      </c>
      <c r="D17" s="55" t="s">
        <v>36</v>
      </c>
      <c r="E17" s="56" t="s">
        <v>20</v>
      </c>
      <c r="F17" s="56" t="s">
        <v>37</v>
      </c>
      <c r="G17" s="56"/>
      <c r="H17" s="57">
        <v>300</v>
      </c>
      <c r="I17" s="58">
        <f>'Czech Republic'!$H17*0.06</f>
        <v>18</v>
      </c>
      <c r="J17" s="57"/>
      <c r="K17" s="60">
        <f t="shared" si="3"/>
        <v>0</v>
      </c>
      <c r="L17" s="61"/>
    </row>
    <row r="18" spans="1:12" ht="86.25" customHeight="1" x14ac:dyDescent="0.15">
      <c r="A18" s="52">
        <f t="shared" ref="A18:B18" si="8">A17</f>
        <v>2</v>
      </c>
      <c r="B18" s="53" t="str">
        <f t="shared" si="8"/>
        <v>Day 2</v>
      </c>
      <c r="C18" s="54">
        <v>0.54166666666666663</v>
      </c>
      <c r="D18" s="64" t="s">
        <v>38</v>
      </c>
      <c r="E18" s="65" t="s">
        <v>20</v>
      </c>
      <c r="F18" s="65" t="s">
        <v>39</v>
      </c>
      <c r="G18" s="65"/>
      <c r="H18" s="66">
        <v>0</v>
      </c>
      <c r="I18" s="67">
        <f>'Czech Republic'!$H18*0.06</f>
        <v>0</v>
      </c>
      <c r="J18" s="66"/>
      <c r="K18" s="68">
        <f t="shared" si="3"/>
        <v>0</v>
      </c>
      <c r="L18" s="69" t="s">
        <v>40</v>
      </c>
    </row>
    <row r="19" spans="1:12" ht="78.75" customHeight="1" x14ac:dyDescent="0.15">
      <c r="A19" s="52">
        <f t="shared" ref="A19:B19" si="9">A18</f>
        <v>2</v>
      </c>
      <c r="B19" s="53" t="str">
        <f t="shared" si="9"/>
        <v>Day 2</v>
      </c>
      <c r="C19" s="54">
        <v>0.58333333333333337</v>
      </c>
      <c r="D19" s="55" t="s">
        <v>41</v>
      </c>
      <c r="E19" s="56" t="s">
        <v>20</v>
      </c>
      <c r="F19" s="56" t="s">
        <v>42</v>
      </c>
      <c r="G19" s="56"/>
      <c r="H19" s="57">
        <v>0</v>
      </c>
      <c r="I19" s="58">
        <f>'Czech Republic'!$H19*0.06</f>
        <v>0</v>
      </c>
      <c r="J19" s="57"/>
      <c r="K19" s="60">
        <f t="shared" si="3"/>
        <v>0</v>
      </c>
      <c r="L19" s="81" t="s">
        <v>43</v>
      </c>
    </row>
    <row r="20" spans="1:12" ht="39" customHeight="1" x14ac:dyDescent="0.15">
      <c r="A20" s="52">
        <f t="shared" ref="A20:B20" si="10">A19</f>
        <v>2</v>
      </c>
      <c r="B20" s="53" t="str">
        <f t="shared" si="10"/>
        <v>Day 2</v>
      </c>
      <c r="C20" s="54">
        <v>0.625</v>
      </c>
      <c r="D20" s="55" t="s">
        <v>44</v>
      </c>
      <c r="E20" s="56" t="s">
        <v>20</v>
      </c>
      <c r="F20" s="56" t="s">
        <v>45</v>
      </c>
      <c r="G20" s="56"/>
      <c r="H20" s="57">
        <v>0</v>
      </c>
      <c r="I20" s="58">
        <f>'Czech Republic'!$H20*0.06</f>
        <v>0</v>
      </c>
      <c r="J20" s="57"/>
      <c r="K20" s="60">
        <f t="shared" si="3"/>
        <v>0</v>
      </c>
      <c r="L20" s="81" t="s">
        <v>46</v>
      </c>
    </row>
    <row r="21" spans="1:12" ht="19.5" customHeight="1" x14ac:dyDescent="0.15">
      <c r="A21" s="52">
        <f t="shared" ref="A21:B21" si="11">A20</f>
        <v>2</v>
      </c>
      <c r="B21" s="53" t="str">
        <f t="shared" si="11"/>
        <v>Day 2</v>
      </c>
      <c r="C21" s="54">
        <v>0.66666666666666663</v>
      </c>
      <c r="D21" s="64"/>
      <c r="E21" s="56"/>
      <c r="F21" s="56"/>
      <c r="G21" s="56"/>
      <c r="H21" s="57"/>
      <c r="I21" s="58">
        <f>'Czech Republic'!$H21*0.06</f>
        <v>0</v>
      </c>
      <c r="J21" s="59"/>
      <c r="K21" s="60">
        <f t="shared" si="3"/>
        <v>0</v>
      </c>
      <c r="L21" s="61"/>
    </row>
    <row r="22" spans="1:12" ht="19.5" customHeight="1" x14ac:dyDescent="0.15">
      <c r="A22" s="52">
        <f t="shared" ref="A22:B22" si="12">A21</f>
        <v>2</v>
      </c>
      <c r="B22" s="53" t="str">
        <f t="shared" si="12"/>
        <v>Day 2</v>
      </c>
      <c r="C22" s="54">
        <v>0.70833333333333337</v>
      </c>
      <c r="D22" s="56" t="s">
        <v>47</v>
      </c>
      <c r="E22" s="56"/>
      <c r="F22" s="56" t="s">
        <v>37</v>
      </c>
      <c r="G22" s="56"/>
      <c r="H22" s="57">
        <v>0</v>
      </c>
      <c r="I22" s="58">
        <f>'Czech Republic'!$H22*0.06</f>
        <v>0</v>
      </c>
      <c r="J22" s="59"/>
      <c r="K22" s="60">
        <f t="shared" si="3"/>
        <v>0</v>
      </c>
      <c r="L22" s="61"/>
    </row>
    <row r="23" spans="1:12" ht="17.25" customHeight="1" x14ac:dyDescent="0.15">
      <c r="A23" s="52">
        <f t="shared" ref="A23:B23" si="13">A22</f>
        <v>2</v>
      </c>
      <c r="B23" s="53" t="str">
        <f t="shared" si="13"/>
        <v>Day 2</v>
      </c>
      <c r="C23" s="54">
        <v>0.75</v>
      </c>
      <c r="D23" s="56" t="s">
        <v>48</v>
      </c>
      <c r="E23" s="56" t="s">
        <v>20</v>
      </c>
      <c r="F23" s="56" t="s">
        <v>45</v>
      </c>
      <c r="G23" s="56"/>
      <c r="H23" s="57">
        <v>300</v>
      </c>
      <c r="I23" s="58">
        <f>'Czech Republic'!$H23*0.06</f>
        <v>18</v>
      </c>
      <c r="J23" s="57"/>
      <c r="K23" s="60">
        <f t="shared" si="3"/>
        <v>0</v>
      </c>
      <c r="L23" s="61"/>
    </row>
    <row r="24" spans="1:12" ht="50.25" customHeight="1" x14ac:dyDescent="0.15">
      <c r="A24" s="52">
        <f t="shared" ref="A24:B24" si="14">A23</f>
        <v>2</v>
      </c>
      <c r="B24" s="53" t="str">
        <f t="shared" si="14"/>
        <v>Day 2</v>
      </c>
      <c r="C24" s="54">
        <v>0.79166666666666663</v>
      </c>
      <c r="D24" s="55" t="s">
        <v>49</v>
      </c>
      <c r="E24" s="56" t="s">
        <v>50</v>
      </c>
      <c r="F24" s="56" t="s">
        <v>42</v>
      </c>
      <c r="G24" s="56"/>
      <c r="H24" s="57">
        <v>300</v>
      </c>
      <c r="I24" s="58">
        <f>'Czech Republic'!$H24*0.06</f>
        <v>18</v>
      </c>
      <c r="J24" s="59"/>
      <c r="K24" s="60">
        <f t="shared" si="3"/>
        <v>0</v>
      </c>
      <c r="L24" s="70"/>
    </row>
    <row r="25" spans="1:12" ht="12.75" customHeight="1" x14ac:dyDescent="0.15">
      <c r="A25" s="52">
        <f t="shared" ref="A25:B25" si="15">A24</f>
        <v>2</v>
      </c>
      <c r="B25" s="53" t="str">
        <f t="shared" si="15"/>
        <v>Day 2</v>
      </c>
      <c r="C25" s="54">
        <v>0.83333333333333337</v>
      </c>
      <c r="D25" s="56"/>
      <c r="E25" s="56"/>
      <c r="F25" s="56"/>
      <c r="G25" s="56"/>
      <c r="H25" s="57"/>
      <c r="I25" s="58">
        <f>'Czech Republic'!$H25*0.06</f>
        <v>0</v>
      </c>
      <c r="J25" s="59"/>
      <c r="K25" s="60">
        <f t="shared" si="3"/>
        <v>0</v>
      </c>
      <c r="L25" s="61"/>
    </row>
    <row r="26" spans="1:12" ht="12.75" customHeight="1" x14ac:dyDescent="0.15">
      <c r="A26" s="52">
        <f t="shared" ref="A26:B26" si="16">A25</f>
        <v>2</v>
      </c>
      <c r="B26" s="53" t="str">
        <f t="shared" si="16"/>
        <v>Day 2</v>
      </c>
      <c r="C26" s="54">
        <v>0.875</v>
      </c>
      <c r="D26" s="56"/>
      <c r="E26" s="56"/>
      <c r="F26" s="71"/>
      <c r="G26" s="71"/>
      <c r="H26" s="57"/>
      <c r="I26" s="58">
        <f>'Czech Republic'!$H26*0.06</f>
        <v>0</v>
      </c>
      <c r="J26" s="59"/>
      <c r="K26" s="60">
        <f t="shared" si="3"/>
        <v>0</v>
      </c>
      <c r="L26" s="61"/>
    </row>
    <row r="27" spans="1:12" ht="12.75" customHeight="1" thickBot="1" x14ac:dyDescent="0.2">
      <c r="A27" s="52">
        <f t="shared" ref="A27:B27" si="17">A26</f>
        <v>2</v>
      </c>
      <c r="B27" s="53" t="str">
        <f t="shared" si="17"/>
        <v>Day 2</v>
      </c>
      <c r="C27" s="72">
        <v>0.91666666666666663</v>
      </c>
      <c r="D27" s="73" t="s">
        <v>51</v>
      </c>
      <c r="E27" s="73" t="s">
        <v>6</v>
      </c>
      <c r="F27" s="73" t="s">
        <v>35</v>
      </c>
      <c r="G27" s="74"/>
      <c r="H27" s="75">
        <v>2750</v>
      </c>
      <c r="I27" s="76">
        <f>'Czech Republic'!$H27*0.06</f>
        <v>165</v>
      </c>
      <c r="J27" s="77"/>
      <c r="K27" s="78">
        <f>Table_1[[#This Row],[Actual Cost (Kč)]]*0.06</f>
        <v>0</v>
      </c>
      <c r="L27" s="79"/>
    </row>
    <row r="28" spans="1:12" ht="14" thickTop="1" x14ac:dyDescent="0.15">
      <c r="A28" s="42">
        <v>3</v>
      </c>
      <c r="B28" s="43" t="s">
        <v>249</v>
      </c>
      <c r="C28" s="54">
        <v>0.29166666666666669</v>
      </c>
      <c r="D28" s="55" t="s">
        <v>54</v>
      </c>
      <c r="E28" s="56" t="s">
        <v>29</v>
      </c>
      <c r="F28" s="56" t="s">
        <v>55</v>
      </c>
      <c r="G28" s="56"/>
      <c r="H28" s="57">
        <v>30</v>
      </c>
      <c r="I28" s="58">
        <f>'Czech Republic'!$H28*0.06</f>
        <v>1.7999999999999998</v>
      </c>
      <c r="J28" s="57"/>
      <c r="K28" s="60">
        <f t="shared" ref="K28:K47" si="18">J28*0.06</f>
        <v>0</v>
      </c>
      <c r="L28" s="61"/>
    </row>
    <row r="29" spans="1:12" ht="13" x14ac:dyDescent="0.15">
      <c r="A29" s="52">
        <v>3</v>
      </c>
      <c r="B29" s="53" t="s">
        <v>249</v>
      </c>
      <c r="C29" s="54">
        <v>0.3125</v>
      </c>
      <c r="D29" s="125" t="s">
        <v>52</v>
      </c>
      <c r="E29" s="88" t="s">
        <v>50</v>
      </c>
      <c r="F29" s="88" t="s">
        <v>53</v>
      </c>
      <c r="G29" s="56"/>
      <c r="H29" s="57">
        <v>50</v>
      </c>
      <c r="I29" s="58">
        <f>'Czech Republic'!$H29*0.06</f>
        <v>3</v>
      </c>
      <c r="J29" s="57"/>
      <c r="K29" s="60"/>
      <c r="L29" s="61"/>
    </row>
    <row r="30" spans="1:12" ht="13" x14ac:dyDescent="0.15">
      <c r="A30" s="52">
        <f t="shared" ref="A30:B30" si="19">A28</f>
        <v>3</v>
      </c>
      <c r="B30" s="53" t="str">
        <f t="shared" si="19"/>
        <v>Day 3</v>
      </c>
      <c r="C30" s="54">
        <v>0.33333333333333331</v>
      </c>
      <c r="D30" s="125" t="s">
        <v>262</v>
      </c>
      <c r="E30" s="56" t="s">
        <v>29</v>
      </c>
      <c r="F30" s="56" t="s">
        <v>56</v>
      </c>
      <c r="G30" s="56"/>
      <c r="H30" s="57">
        <v>500</v>
      </c>
      <c r="I30" s="58">
        <f>'Czech Republic'!$H30*0.06</f>
        <v>30</v>
      </c>
      <c r="J30" s="57"/>
      <c r="K30" s="60">
        <f t="shared" si="18"/>
        <v>0</v>
      </c>
      <c r="L30" s="126" t="s">
        <v>273</v>
      </c>
    </row>
    <row r="31" spans="1:12" ht="13" x14ac:dyDescent="0.15">
      <c r="A31" s="52">
        <f t="shared" ref="A31:B31" si="20">A30</f>
        <v>3</v>
      </c>
      <c r="B31" s="53" t="str">
        <f t="shared" si="20"/>
        <v>Day 3</v>
      </c>
      <c r="C31" s="54">
        <v>0.375</v>
      </c>
      <c r="D31" s="55"/>
      <c r="E31" s="56"/>
      <c r="F31" s="56"/>
      <c r="G31" s="56"/>
      <c r="H31" s="57"/>
      <c r="I31" s="58">
        <f>'Czech Republic'!$H31*0.06</f>
        <v>0</v>
      </c>
      <c r="J31" s="59"/>
      <c r="K31" s="60">
        <f t="shared" si="18"/>
        <v>0</v>
      </c>
      <c r="L31" s="61"/>
    </row>
    <row r="32" spans="1:12" ht="13" x14ac:dyDescent="0.15">
      <c r="A32" s="52">
        <f t="shared" ref="A32:B32" si="21">A31</f>
        <v>3</v>
      </c>
      <c r="B32" s="53" t="str">
        <f t="shared" si="21"/>
        <v>Day 3</v>
      </c>
      <c r="C32" s="54">
        <v>0.41666666666666669</v>
      </c>
      <c r="D32" s="55"/>
      <c r="E32" s="56"/>
      <c r="F32" s="56"/>
      <c r="G32" s="56"/>
      <c r="H32" s="57"/>
      <c r="I32" s="58">
        <f>'Czech Republic'!$H32*0.06</f>
        <v>0</v>
      </c>
      <c r="J32" s="59"/>
      <c r="K32" s="60">
        <f t="shared" si="18"/>
        <v>0</v>
      </c>
      <c r="L32" s="61"/>
    </row>
    <row r="33" spans="1:12" ht="13" x14ac:dyDescent="0.15">
      <c r="A33" s="42">
        <v>8</v>
      </c>
      <c r="B33" s="43" t="s">
        <v>250</v>
      </c>
      <c r="C33" s="44">
        <v>0.33333333333333331</v>
      </c>
      <c r="D33" s="45"/>
      <c r="E33" s="45"/>
      <c r="F33" s="45"/>
      <c r="G33" s="46"/>
      <c r="H33" s="47"/>
      <c r="I33" s="48">
        <f>'Czech Republic'!$H33*0.06</f>
        <v>0</v>
      </c>
      <c r="J33" s="49"/>
      <c r="K33" s="50">
        <f t="shared" si="18"/>
        <v>0</v>
      </c>
      <c r="L33" s="51"/>
    </row>
    <row r="34" spans="1:12" ht="13" x14ac:dyDescent="0.15">
      <c r="A34" s="52">
        <v>8</v>
      </c>
      <c r="B34" s="53" t="str">
        <f t="shared" ref="B34:B35" si="22">B33</f>
        <v>Day 8</v>
      </c>
      <c r="C34" s="54">
        <v>0.375</v>
      </c>
      <c r="D34" s="55"/>
      <c r="E34" s="56"/>
      <c r="F34" s="56"/>
      <c r="G34" s="56"/>
      <c r="H34" s="57"/>
      <c r="I34" s="58">
        <f>'Czech Republic'!$H34*0.06</f>
        <v>0</v>
      </c>
      <c r="J34" s="59"/>
      <c r="K34" s="60">
        <f t="shared" si="18"/>
        <v>0</v>
      </c>
      <c r="L34" s="61"/>
    </row>
    <row r="35" spans="1:12" ht="13" x14ac:dyDescent="0.15">
      <c r="A35" s="52">
        <v>8</v>
      </c>
      <c r="B35" s="53" t="str">
        <f t="shared" si="22"/>
        <v>Day 8</v>
      </c>
      <c r="C35" s="54">
        <v>0.41666666666666669</v>
      </c>
      <c r="D35" s="55"/>
      <c r="E35" s="56"/>
      <c r="F35" s="56"/>
      <c r="G35" s="56"/>
      <c r="H35" s="57"/>
      <c r="I35" s="58">
        <f>'Czech Republic'!$H35*0.06</f>
        <v>0</v>
      </c>
      <c r="J35" s="59"/>
      <c r="K35" s="60">
        <f t="shared" si="18"/>
        <v>0</v>
      </c>
      <c r="L35" s="81"/>
    </row>
    <row r="36" spans="1:12" ht="13" x14ac:dyDescent="0.15">
      <c r="A36" s="52">
        <v>8</v>
      </c>
      <c r="B36" s="53" t="str">
        <f t="shared" ref="B36:B38" si="23">B34</f>
        <v>Day 8</v>
      </c>
      <c r="C36" s="54">
        <v>0.45833333333333331</v>
      </c>
      <c r="D36" s="125" t="s">
        <v>261</v>
      </c>
      <c r="E36" s="56" t="s">
        <v>29</v>
      </c>
      <c r="F36" s="56"/>
      <c r="G36" s="56"/>
      <c r="H36" s="57">
        <v>0</v>
      </c>
      <c r="I36" s="58">
        <f>'Czech Republic'!$H36*0.06</f>
        <v>0</v>
      </c>
      <c r="J36" s="59"/>
      <c r="K36" s="60">
        <f t="shared" si="18"/>
        <v>0</v>
      </c>
      <c r="L36" s="81"/>
    </row>
    <row r="37" spans="1:12" ht="13" x14ac:dyDescent="0.15">
      <c r="A37" s="52">
        <v>8</v>
      </c>
      <c r="B37" s="53" t="str">
        <f t="shared" si="23"/>
        <v>Day 8</v>
      </c>
      <c r="C37" s="54">
        <v>0.47916666666666669</v>
      </c>
      <c r="D37" s="82" t="s">
        <v>57</v>
      </c>
      <c r="E37" s="56" t="s">
        <v>29</v>
      </c>
      <c r="F37" s="56" t="s">
        <v>58</v>
      </c>
      <c r="G37" s="56"/>
      <c r="H37" s="57">
        <v>120</v>
      </c>
      <c r="I37" s="58">
        <f>'Czech Republic'!$H37*0.06</f>
        <v>7.1999999999999993</v>
      </c>
      <c r="J37" s="57"/>
      <c r="K37" s="60">
        <f t="shared" si="18"/>
        <v>0</v>
      </c>
      <c r="L37" s="62"/>
    </row>
    <row r="38" spans="1:12" ht="13" x14ac:dyDescent="0.15">
      <c r="A38" s="52">
        <v>8</v>
      </c>
      <c r="B38" s="53" t="str">
        <f t="shared" si="23"/>
        <v>Day 8</v>
      </c>
      <c r="C38" s="54">
        <v>0.5</v>
      </c>
      <c r="D38" s="162" t="s">
        <v>59</v>
      </c>
      <c r="E38" s="56" t="s">
        <v>50</v>
      </c>
      <c r="F38" s="56" t="s">
        <v>60</v>
      </c>
      <c r="G38" s="56"/>
      <c r="H38" s="57">
        <v>500</v>
      </c>
      <c r="I38" s="58">
        <f>'Czech Republic'!$H38*0.06</f>
        <v>30</v>
      </c>
      <c r="J38" s="59"/>
      <c r="K38" s="60">
        <f t="shared" si="18"/>
        <v>0</v>
      </c>
      <c r="L38" s="62"/>
    </row>
    <row r="39" spans="1:12" ht="39" x14ac:dyDescent="0.15">
      <c r="A39" s="52">
        <v>8</v>
      </c>
      <c r="B39" s="53" t="str">
        <f t="shared" ref="B39:B48" si="24">B38</f>
        <v>Day 8</v>
      </c>
      <c r="C39" s="54">
        <v>0.54166666666666663</v>
      </c>
      <c r="D39" s="55" t="s">
        <v>61</v>
      </c>
      <c r="E39" s="56" t="s">
        <v>20</v>
      </c>
      <c r="F39" s="56" t="s">
        <v>62</v>
      </c>
      <c r="G39" s="56"/>
      <c r="H39" s="57">
        <v>250</v>
      </c>
      <c r="I39" s="58">
        <f>'Czech Republic'!$H39*0.06</f>
        <v>15</v>
      </c>
      <c r="J39" s="57"/>
      <c r="K39" s="60">
        <f t="shared" si="18"/>
        <v>0</v>
      </c>
      <c r="L39" s="81" t="s">
        <v>63</v>
      </c>
    </row>
    <row r="40" spans="1:12" ht="13" x14ac:dyDescent="0.15">
      <c r="A40" s="52">
        <v>8</v>
      </c>
      <c r="B40" s="53" t="str">
        <f t="shared" si="24"/>
        <v>Day 8</v>
      </c>
      <c r="C40" s="54">
        <v>0.58333333333333337</v>
      </c>
      <c r="D40" s="56" t="s">
        <v>64</v>
      </c>
      <c r="E40" s="56" t="s">
        <v>20</v>
      </c>
      <c r="F40" s="56" t="s">
        <v>65</v>
      </c>
      <c r="G40" s="56"/>
      <c r="H40" s="57">
        <v>120</v>
      </c>
      <c r="I40" s="58">
        <f>'Czech Republic'!$H40*0.06</f>
        <v>7.1999999999999993</v>
      </c>
      <c r="J40" s="57"/>
      <c r="K40" s="60">
        <f t="shared" si="18"/>
        <v>0</v>
      </c>
      <c r="L40" s="126" t="s">
        <v>263</v>
      </c>
    </row>
    <row r="41" spans="1:12" ht="26" x14ac:dyDescent="0.15">
      <c r="A41" s="52">
        <v>8</v>
      </c>
      <c r="B41" s="53" t="str">
        <f t="shared" si="24"/>
        <v>Day 8</v>
      </c>
      <c r="C41" s="54">
        <v>0.625</v>
      </c>
      <c r="D41" s="88" t="s">
        <v>66</v>
      </c>
      <c r="E41" s="56" t="s">
        <v>20</v>
      </c>
      <c r="F41" s="56" t="s">
        <v>39</v>
      </c>
      <c r="G41" s="56"/>
      <c r="H41" s="57">
        <f>60+220</f>
        <v>280</v>
      </c>
      <c r="I41" s="58">
        <f>'Czech Republic'!$H41*0.06</f>
        <v>16.8</v>
      </c>
      <c r="J41" s="57"/>
      <c r="K41" s="60">
        <f t="shared" si="18"/>
        <v>0</v>
      </c>
      <c r="L41" s="81" t="s">
        <v>67</v>
      </c>
    </row>
    <row r="42" spans="1:12" ht="27.75" customHeight="1" x14ac:dyDescent="0.15">
      <c r="A42" s="52">
        <v>8</v>
      </c>
      <c r="B42" s="53" t="str">
        <f t="shared" si="24"/>
        <v>Day 8</v>
      </c>
      <c r="C42" s="54">
        <v>0.66666666666666663</v>
      </c>
      <c r="D42" s="55" t="s">
        <v>68</v>
      </c>
      <c r="E42" s="56" t="s">
        <v>20</v>
      </c>
      <c r="F42" s="56" t="s">
        <v>69</v>
      </c>
      <c r="G42" s="56"/>
      <c r="H42" s="57">
        <v>0</v>
      </c>
      <c r="I42" s="58">
        <f>'Czech Republic'!$H42*0.06</f>
        <v>0</v>
      </c>
      <c r="J42" s="59"/>
      <c r="K42" s="60">
        <f t="shared" si="18"/>
        <v>0</v>
      </c>
      <c r="L42" s="61"/>
    </row>
    <row r="43" spans="1:12" ht="13" x14ac:dyDescent="0.15">
      <c r="A43" s="52">
        <v>8</v>
      </c>
      <c r="B43" s="53" t="str">
        <f t="shared" si="24"/>
        <v>Day 8</v>
      </c>
      <c r="C43" s="54">
        <v>0.70833333333333337</v>
      </c>
      <c r="D43" s="56" t="s">
        <v>70</v>
      </c>
      <c r="E43" s="56" t="s">
        <v>6</v>
      </c>
      <c r="F43" s="56" t="s">
        <v>71</v>
      </c>
      <c r="G43" s="56"/>
      <c r="H43" s="57">
        <v>0</v>
      </c>
      <c r="I43" s="58">
        <f>'Czech Republic'!$H43*0.06</f>
        <v>0</v>
      </c>
      <c r="J43" s="59"/>
      <c r="K43" s="60">
        <f t="shared" si="18"/>
        <v>0</v>
      </c>
      <c r="L43" s="61"/>
    </row>
    <row r="44" spans="1:12" ht="13" x14ac:dyDescent="0.15">
      <c r="A44" s="52">
        <v>8</v>
      </c>
      <c r="B44" s="53" t="str">
        <f t="shared" si="24"/>
        <v>Day 8</v>
      </c>
      <c r="C44" s="54">
        <v>0.75</v>
      </c>
      <c r="D44" s="56"/>
      <c r="E44" s="56"/>
      <c r="F44" s="56"/>
      <c r="G44" s="56"/>
      <c r="H44" s="57"/>
      <c r="I44" s="58">
        <f>'Czech Republic'!$H44*0.06</f>
        <v>0</v>
      </c>
      <c r="J44" s="59"/>
      <c r="K44" s="60">
        <f t="shared" si="18"/>
        <v>0</v>
      </c>
      <c r="L44" s="62"/>
    </row>
    <row r="45" spans="1:12" ht="26" x14ac:dyDescent="0.15">
      <c r="A45" s="52">
        <v>8</v>
      </c>
      <c r="B45" s="53" t="str">
        <f t="shared" si="24"/>
        <v>Day 8</v>
      </c>
      <c r="C45" s="54">
        <v>0.79166666666666663</v>
      </c>
      <c r="D45" s="125" t="s">
        <v>264</v>
      </c>
      <c r="E45" s="56" t="s">
        <v>50</v>
      </c>
      <c r="F45" s="56" t="s">
        <v>53</v>
      </c>
      <c r="G45" s="56"/>
      <c r="H45" s="57">
        <v>300</v>
      </c>
      <c r="I45" s="58">
        <f>'Czech Republic'!$H45*0.06</f>
        <v>18</v>
      </c>
      <c r="J45" s="57"/>
      <c r="K45" s="60">
        <f t="shared" si="18"/>
        <v>0</v>
      </c>
      <c r="L45" s="62"/>
    </row>
    <row r="46" spans="1:12" ht="13" x14ac:dyDescent="0.15">
      <c r="A46" s="52">
        <v>8</v>
      </c>
      <c r="B46" s="53" t="str">
        <f t="shared" si="24"/>
        <v>Day 8</v>
      </c>
      <c r="C46" s="54">
        <v>0.83333333333333337</v>
      </c>
      <c r="D46" s="56"/>
      <c r="E46" s="56"/>
      <c r="F46" s="71"/>
      <c r="G46" s="71"/>
      <c r="H46" s="59"/>
      <c r="I46" s="58">
        <f>'Czech Republic'!$H46*0.06</f>
        <v>0</v>
      </c>
      <c r="J46" s="57"/>
      <c r="K46" s="60">
        <f t="shared" si="18"/>
        <v>0</v>
      </c>
      <c r="L46" s="62"/>
    </row>
    <row r="47" spans="1:12" ht="13" x14ac:dyDescent="0.15">
      <c r="A47" s="52">
        <v>8</v>
      </c>
      <c r="B47" s="53" t="str">
        <f t="shared" si="24"/>
        <v>Day 8</v>
      </c>
      <c r="C47" s="54">
        <v>0.875</v>
      </c>
      <c r="D47" s="56"/>
      <c r="E47" s="56"/>
      <c r="F47" s="71"/>
      <c r="G47" s="71"/>
      <c r="H47" s="57"/>
      <c r="I47" s="58">
        <f>'Czech Republic'!$H47*0.06</f>
        <v>0</v>
      </c>
      <c r="J47" s="57"/>
      <c r="K47" s="60">
        <f t="shared" si="18"/>
        <v>0</v>
      </c>
      <c r="L47" s="61"/>
    </row>
    <row r="48" spans="1:12" ht="13" x14ac:dyDescent="0.15">
      <c r="A48" s="52">
        <v>8</v>
      </c>
      <c r="B48" s="53" t="str">
        <f t="shared" si="24"/>
        <v>Day 8</v>
      </c>
      <c r="C48" s="72">
        <v>0.91666666666666663</v>
      </c>
      <c r="D48" s="73" t="s">
        <v>51</v>
      </c>
      <c r="E48" s="73" t="s">
        <v>6</v>
      </c>
      <c r="F48" s="73" t="s">
        <v>72</v>
      </c>
      <c r="G48" s="74"/>
      <c r="H48" s="75">
        <v>2500</v>
      </c>
      <c r="I48" s="76">
        <f>'Czech Republic'!$H48*0.06</f>
        <v>150</v>
      </c>
      <c r="J48" s="77"/>
      <c r="K48" s="60">
        <f>Table_1[[#This Row],[Actual Cost (Kč)]]*0.06</f>
        <v>0</v>
      </c>
      <c r="L48" s="131"/>
    </row>
    <row r="49" spans="1:12" ht="13" x14ac:dyDescent="0.15">
      <c r="A49" s="42">
        <v>9</v>
      </c>
      <c r="B49" s="43" t="s">
        <v>251</v>
      </c>
      <c r="C49" s="44">
        <v>0.25</v>
      </c>
      <c r="D49" s="45" t="s">
        <v>73</v>
      </c>
      <c r="E49" s="45" t="s">
        <v>50</v>
      </c>
      <c r="F49" s="46"/>
      <c r="G49" s="46"/>
      <c r="H49" s="47">
        <v>150</v>
      </c>
      <c r="I49" s="48">
        <f t="shared" ref="I49:I55" si="25">H49*0.06</f>
        <v>9</v>
      </c>
      <c r="J49" s="47"/>
      <c r="K49" s="50">
        <f t="shared" ref="K49:K55" si="26">J49*0.06</f>
        <v>0</v>
      </c>
      <c r="L49" s="51"/>
    </row>
    <row r="50" spans="1:12" ht="25.5" customHeight="1" x14ac:dyDescent="0.15">
      <c r="A50" s="52">
        <v>9</v>
      </c>
      <c r="B50" s="53" t="str">
        <f>B49</f>
        <v>Day 9</v>
      </c>
      <c r="C50" s="54">
        <v>0.29166666666666669</v>
      </c>
      <c r="D50" s="125" t="s">
        <v>74</v>
      </c>
      <c r="E50" s="56" t="s">
        <v>29</v>
      </c>
      <c r="F50" s="88" t="s">
        <v>284</v>
      </c>
      <c r="G50" s="56"/>
      <c r="H50" s="57">
        <v>0</v>
      </c>
      <c r="I50" s="58">
        <f t="shared" si="25"/>
        <v>0</v>
      </c>
      <c r="J50" s="57"/>
      <c r="K50" s="60">
        <f t="shared" si="26"/>
        <v>0</v>
      </c>
      <c r="L50" s="61"/>
    </row>
    <row r="51" spans="1:12" ht="25.5" customHeight="1" x14ac:dyDescent="0.15">
      <c r="A51" s="52">
        <v>9</v>
      </c>
      <c r="B51" s="53" t="str">
        <f>B49</f>
        <v>Day 9</v>
      </c>
      <c r="C51" s="54">
        <v>0.35416666666666669</v>
      </c>
      <c r="D51" s="55"/>
      <c r="E51" s="56"/>
      <c r="F51" s="56"/>
      <c r="G51" s="56"/>
      <c r="H51" s="57"/>
      <c r="I51" s="58">
        <f t="shared" si="25"/>
        <v>0</v>
      </c>
      <c r="J51" s="57"/>
      <c r="K51" s="60">
        <f t="shared" si="26"/>
        <v>0</v>
      </c>
      <c r="L51" s="61"/>
    </row>
    <row r="52" spans="1:12" ht="25.5" customHeight="1" x14ac:dyDescent="0.15">
      <c r="A52" s="52">
        <v>9</v>
      </c>
      <c r="B52" s="53" t="str">
        <f>B49</f>
        <v>Day 9</v>
      </c>
      <c r="C52" s="54">
        <v>0.375</v>
      </c>
      <c r="D52" s="55"/>
      <c r="E52" s="56"/>
      <c r="F52" s="56"/>
      <c r="G52" s="56"/>
      <c r="H52" s="57"/>
      <c r="I52" s="58">
        <f t="shared" si="25"/>
        <v>0</v>
      </c>
      <c r="J52" s="59"/>
      <c r="K52" s="60">
        <f t="shared" si="26"/>
        <v>0</v>
      </c>
      <c r="L52" s="61"/>
    </row>
    <row r="53" spans="1:12" ht="15.75" customHeight="1" x14ac:dyDescent="0.15">
      <c r="A53" s="52">
        <v>9</v>
      </c>
      <c r="B53" s="53" t="str">
        <f t="shared" ref="B53:B55" si="27">B52</f>
        <v>Day 9</v>
      </c>
      <c r="C53" s="54">
        <v>0.41666666666666669</v>
      </c>
      <c r="D53" s="88" t="s">
        <v>265</v>
      </c>
      <c r="E53" s="56" t="s">
        <v>29</v>
      </c>
      <c r="F53" s="56"/>
      <c r="G53" s="56"/>
      <c r="H53" s="57">
        <v>0</v>
      </c>
      <c r="I53" s="58">
        <f t="shared" si="25"/>
        <v>0</v>
      </c>
      <c r="J53" s="57"/>
      <c r="K53" s="60">
        <f t="shared" si="26"/>
        <v>0</v>
      </c>
      <c r="L53" s="62"/>
    </row>
    <row r="54" spans="1:12" ht="15.75" customHeight="1" x14ac:dyDescent="0.15">
      <c r="A54" s="52">
        <v>9</v>
      </c>
      <c r="B54" s="53" t="str">
        <f t="shared" si="27"/>
        <v>Day 9</v>
      </c>
      <c r="C54" s="54">
        <v>0.45833333333333331</v>
      </c>
      <c r="D54" s="71"/>
      <c r="E54" s="56"/>
      <c r="F54" s="56"/>
      <c r="G54" s="56"/>
      <c r="H54" s="59"/>
      <c r="I54" s="58">
        <f t="shared" si="25"/>
        <v>0</v>
      </c>
      <c r="J54" s="59"/>
      <c r="K54" s="60">
        <f t="shared" si="26"/>
        <v>0</v>
      </c>
      <c r="L54" s="62"/>
    </row>
    <row r="55" spans="1:12" ht="15.75" customHeight="1" x14ac:dyDescent="0.15">
      <c r="A55" s="83">
        <v>9</v>
      </c>
      <c r="B55" s="84" t="str">
        <f t="shared" si="27"/>
        <v>Day 9</v>
      </c>
      <c r="C55" s="72">
        <v>0.5</v>
      </c>
      <c r="D55" s="73"/>
      <c r="E55" s="74"/>
      <c r="F55" s="74"/>
      <c r="G55" s="74"/>
      <c r="H55" s="77"/>
      <c r="I55" s="76">
        <f t="shared" si="25"/>
        <v>0</v>
      </c>
      <c r="J55" s="77"/>
      <c r="K55" s="76">
        <f t="shared" si="26"/>
        <v>0</v>
      </c>
      <c r="L55" s="85"/>
    </row>
    <row r="56" spans="1:12" ht="15.75" customHeight="1" x14ac:dyDescent="0.15">
      <c r="A56" s="132" t="s">
        <v>75</v>
      </c>
      <c r="B56" s="133"/>
      <c r="C56" s="134"/>
      <c r="D56" s="135"/>
      <c r="E56" s="135"/>
      <c r="F56" s="136"/>
      <c r="G56" s="136"/>
      <c r="H56" s="137">
        <f>SUM(H8:H55)</f>
        <v>27340</v>
      </c>
      <c r="I56" s="138">
        <f>SUM(I8:I55)</f>
        <v>1640.4</v>
      </c>
      <c r="J56" s="137">
        <f>SUM(J8:J55)</f>
        <v>0</v>
      </c>
      <c r="K56" s="139">
        <f>SUM(K8:K55)</f>
        <v>0</v>
      </c>
      <c r="L56" s="140"/>
    </row>
    <row r="57" spans="1:12" ht="15.75" customHeight="1" x14ac:dyDescent="0.15"/>
    <row r="58" spans="1:12" ht="15.75" customHeight="1" x14ac:dyDescent="0.15"/>
    <row r="59" spans="1:12" ht="15.75" customHeight="1" x14ac:dyDescent="0.15"/>
    <row r="60" spans="1:12" ht="15.75" customHeight="1" x14ac:dyDescent="0.15"/>
    <row r="61" spans="1:12" ht="15.75" customHeight="1" x14ac:dyDescent="0.15">
      <c r="A61" s="18" t="s">
        <v>76</v>
      </c>
    </row>
    <row r="62" spans="1:12" ht="15.75" customHeight="1" x14ac:dyDescent="0.15">
      <c r="A62" s="42">
        <v>8</v>
      </c>
      <c r="B62" s="43" t="e">
        <f t="shared" ref="B62:B63" si="28">B46+1</f>
        <v>#VALUE!</v>
      </c>
      <c r="C62" s="44">
        <v>0.33333333333333331</v>
      </c>
      <c r="D62" s="45" t="s">
        <v>77</v>
      </c>
      <c r="E62" s="45" t="s">
        <v>50</v>
      </c>
      <c r="F62" s="45" t="s">
        <v>60</v>
      </c>
      <c r="G62" s="46"/>
      <c r="H62" s="47">
        <v>0</v>
      </c>
      <c r="I62" s="48">
        <f>'Czech Republic'!$H62*0.06</f>
        <v>0</v>
      </c>
      <c r="J62" s="49"/>
      <c r="K62" s="50">
        <f>J62*0.06</f>
        <v>0</v>
      </c>
      <c r="L62" s="51"/>
    </row>
    <row r="63" spans="1:12" ht="15.75" customHeight="1" x14ac:dyDescent="0.15">
      <c r="A63" s="52">
        <v>8</v>
      </c>
      <c r="B63" s="53" t="e">
        <f t="shared" si="28"/>
        <v>#VALUE!</v>
      </c>
      <c r="C63" s="54">
        <v>0.35416666666666669</v>
      </c>
      <c r="D63" s="55" t="s">
        <v>78</v>
      </c>
      <c r="E63" s="56" t="s">
        <v>29</v>
      </c>
      <c r="F63" s="56" t="s">
        <v>79</v>
      </c>
      <c r="G63" s="56"/>
      <c r="H63" s="57">
        <v>0</v>
      </c>
      <c r="I63" s="58"/>
      <c r="J63" s="59"/>
      <c r="K63" s="60"/>
      <c r="L63" s="63"/>
    </row>
    <row r="64" spans="1:12" ht="15.75" customHeight="1" x14ac:dyDescent="0.15">
      <c r="A64" s="52">
        <v>8</v>
      </c>
      <c r="B64" s="53" t="e">
        <f>B62</f>
        <v>#VALUE!</v>
      </c>
      <c r="C64" s="54">
        <v>0.375</v>
      </c>
      <c r="D64" s="55" t="s">
        <v>80</v>
      </c>
      <c r="E64" s="56" t="s">
        <v>20</v>
      </c>
      <c r="F64" s="56" t="s">
        <v>81</v>
      </c>
      <c r="G64" s="56"/>
      <c r="H64" s="57">
        <v>239</v>
      </c>
      <c r="I64" s="58">
        <f>'Czech Republic'!$H64*0.06</f>
        <v>14.34</v>
      </c>
      <c r="J64" s="59"/>
      <c r="K64" s="60">
        <f t="shared" ref="K64:K70" si="29">J64*0.06</f>
        <v>0</v>
      </c>
      <c r="L64" s="63"/>
    </row>
    <row r="65" spans="1:12" ht="15.75" customHeight="1" x14ac:dyDescent="0.15">
      <c r="A65" s="52">
        <v>8</v>
      </c>
      <c r="B65" s="53" t="e">
        <f>B64</f>
        <v>#VALUE!</v>
      </c>
      <c r="C65" s="54">
        <v>0.41666666666666669</v>
      </c>
      <c r="D65" s="56"/>
      <c r="E65" s="56"/>
      <c r="F65" s="56"/>
      <c r="G65" s="56"/>
      <c r="H65" s="57"/>
      <c r="I65" s="58">
        <f>'Czech Republic'!$H65*0.06</f>
        <v>0</v>
      </c>
      <c r="J65" s="59"/>
      <c r="K65" s="60">
        <f t="shared" si="29"/>
        <v>0</v>
      </c>
      <c r="L65" s="61"/>
    </row>
    <row r="66" spans="1:12" ht="15.75" customHeight="1" x14ac:dyDescent="0.15">
      <c r="A66" s="52">
        <v>8</v>
      </c>
      <c r="B66" s="53" t="e">
        <f>B64</f>
        <v>#VALUE!</v>
      </c>
      <c r="C66" s="54">
        <v>0.45833333333333331</v>
      </c>
      <c r="D66" s="56"/>
      <c r="E66" s="56"/>
      <c r="F66" s="56"/>
      <c r="G66" s="56"/>
      <c r="H66" s="59"/>
      <c r="I66" s="58">
        <f>'Czech Republic'!$H66*0.06</f>
        <v>0</v>
      </c>
      <c r="J66" s="59"/>
      <c r="K66" s="60">
        <f t="shared" si="29"/>
        <v>0</v>
      </c>
      <c r="L66" s="62"/>
    </row>
    <row r="67" spans="1:12" ht="15.75" customHeight="1" x14ac:dyDescent="0.15">
      <c r="A67" s="52">
        <v>8</v>
      </c>
      <c r="B67" s="53" t="e">
        <f t="shared" ref="B67:B71" si="30">B66</f>
        <v>#VALUE!</v>
      </c>
      <c r="C67" s="54">
        <v>0.5</v>
      </c>
      <c r="D67" s="55" t="s">
        <v>82</v>
      </c>
      <c r="E67" s="56" t="s">
        <v>20</v>
      </c>
      <c r="F67" s="56" t="s">
        <v>83</v>
      </c>
      <c r="G67" s="56"/>
      <c r="H67" s="57">
        <v>180</v>
      </c>
      <c r="I67" s="58">
        <f>'Czech Republic'!$H67*0.06</f>
        <v>10.799999999999999</v>
      </c>
      <c r="J67" s="59"/>
      <c r="K67" s="60">
        <f t="shared" si="29"/>
        <v>0</v>
      </c>
      <c r="L67" s="62"/>
    </row>
    <row r="68" spans="1:12" ht="15.75" customHeight="1" x14ac:dyDescent="0.15">
      <c r="A68" s="52">
        <v>8</v>
      </c>
      <c r="B68" s="53" t="e">
        <f t="shared" si="30"/>
        <v>#VALUE!</v>
      </c>
      <c r="C68" s="54">
        <v>0.54166666666666663</v>
      </c>
      <c r="D68" s="56" t="s">
        <v>84</v>
      </c>
      <c r="E68" s="56" t="s">
        <v>50</v>
      </c>
      <c r="F68" s="56" t="s">
        <v>62</v>
      </c>
      <c r="G68" s="56"/>
      <c r="H68" s="57">
        <v>350</v>
      </c>
      <c r="I68" s="58">
        <f>'Czech Republic'!$H68*0.06</f>
        <v>21</v>
      </c>
      <c r="J68" s="59"/>
      <c r="K68" s="60">
        <f t="shared" si="29"/>
        <v>0</v>
      </c>
      <c r="L68" s="62"/>
    </row>
    <row r="69" spans="1:12" ht="15.75" customHeight="1" x14ac:dyDescent="0.15">
      <c r="A69" s="52">
        <v>8</v>
      </c>
      <c r="B69" s="53" t="e">
        <f t="shared" si="30"/>
        <v>#VALUE!</v>
      </c>
      <c r="C69" s="54">
        <v>0.58333333333333337</v>
      </c>
      <c r="D69" s="56" t="s">
        <v>85</v>
      </c>
      <c r="E69" s="56" t="s">
        <v>20</v>
      </c>
      <c r="F69" s="56" t="s">
        <v>86</v>
      </c>
      <c r="G69" s="56"/>
      <c r="H69" s="57">
        <v>0</v>
      </c>
      <c r="I69" s="58">
        <f>'Czech Republic'!$H69*0.06</f>
        <v>0</v>
      </c>
      <c r="J69" s="59"/>
      <c r="K69" s="60">
        <f t="shared" si="29"/>
        <v>0</v>
      </c>
      <c r="L69" s="62"/>
    </row>
    <row r="70" spans="1:12" ht="15.75" customHeight="1" x14ac:dyDescent="0.15">
      <c r="A70" s="52">
        <v>8</v>
      </c>
      <c r="B70" s="53" t="e">
        <f t="shared" si="30"/>
        <v>#VALUE!</v>
      </c>
      <c r="C70" s="54">
        <v>0.625</v>
      </c>
      <c r="D70" s="56" t="s">
        <v>87</v>
      </c>
      <c r="E70" s="56" t="s">
        <v>50</v>
      </c>
      <c r="F70" s="56" t="s">
        <v>88</v>
      </c>
      <c r="G70" s="56"/>
      <c r="H70" s="57">
        <v>80</v>
      </c>
      <c r="I70" s="58">
        <f>'Czech Republic'!$H70*0.06</f>
        <v>4.8</v>
      </c>
      <c r="J70" s="59"/>
      <c r="K70" s="60">
        <f t="shared" si="29"/>
        <v>0</v>
      </c>
      <c r="L70" s="62"/>
    </row>
    <row r="71" spans="1:12" ht="15.75" customHeight="1" x14ac:dyDescent="0.15">
      <c r="A71" s="52">
        <v>8</v>
      </c>
      <c r="B71" s="53" t="e">
        <f t="shared" si="30"/>
        <v>#VALUE!</v>
      </c>
      <c r="C71" s="54">
        <v>0.64583333333333337</v>
      </c>
      <c r="D71" s="55" t="s">
        <v>89</v>
      </c>
      <c r="E71" s="56" t="s">
        <v>29</v>
      </c>
      <c r="F71" s="56" t="s">
        <v>72</v>
      </c>
      <c r="G71" s="56"/>
      <c r="H71" s="57">
        <v>0</v>
      </c>
      <c r="I71" s="58"/>
      <c r="J71" s="59"/>
      <c r="K71" s="60"/>
      <c r="L71" s="62"/>
    </row>
    <row r="72" spans="1:12" ht="15.75" customHeight="1" x14ac:dyDescent="0.15">
      <c r="A72" s="52">
        <v>8</v>
      </c>
      <c r="B72" s="53" t="e">
        <f>B70</f>
        <v>#VALUE!</v>
      </c>
      <c r="C72" s="54">
        <v>0.66666666666666663</v>
      </c>
      <c r="D72" s="55" t="s">
        <v>90</v>
      </c>
      <c r="E72" s="56" t="s">
        <v>29</v>
      </c>
      <c r="F72" s="56" t="s">
        <v>81</v>
      </c>
      <c r="G72" s="56"/>
      <c r="H72" s="57">
        <v>229</v>
      </c>
      <c r="I72" s="58">
        <f>'Czech Republic'!$H72*0.06</f>
        <v>13.74</v>
      </c>
      <c r="J72" s="59"/>
      <c r="K72" s="60">
        <f t="shared" ref="K72:K78" si="31">J72*0.06</f>
        <v>0</v>
      </c>
      <c r="L72" s="62"/>
    </row>
    <row r="73" spans="1:12" ht="15.75" customHeight="1" x14ac:dyDescent="0.15">
      <c r="A73" s="52">
        <v>8</v>
      </c>
      <c r="B73" s="53" t="e">
        <f t="shared" ref="B73:B78" si="32">B72</f>
        <v>#VALUE!</v>
      </c>
      <c r="C73" s="54">
        <v>0.70833333333333337</v>
      </c>
      <c r="D73" s="55"/>
      <c r="E73" s="56"/>
      <c r="F73" s="56"/>
      <c r="G73" s="56"/>
      <c r="H73" s="57"/>
      <c r="I73" s="58">
        <f>'Czech Republic'!$H73*0.06</f>
        <v>0</v>
      </c>
      <c r="J73" s="59"/>
      <c r="K73" s="60">
        <f t="shared" si="31"/>
        <v>0</v>
      </c>
      <c r="L73" s="62"/>
    </row>
    <row r="74" spans="1:12" ht="15.75" customHeight="1" x14ac:dyDescent="0.15">
      <c r="A74" s="52">
        <v>8</v>
      </c>
      <c r="B74" s="53" t="e">
        <f t="shared" si="32"/>
        <v>#VALUE!</v>
      </c>
      <c r="C74" s="54">
        <v>0.75</v>
      </c>
      <c r="D74" s="56"/>
      <c r="E74" s="56"/>
      <c r="F74" s="56"/>
      <c r="G74" s="56"/>
      <c r="H74" s="57"/>
      <c r="I74" s="58">
        <f>'Czech Republic'!$H74*0.06</f>
        <v>0</v>
      </c>
      <c r="J74" s="59"/>
      <c r="K74" s="60">
        <f t="shared" si="31"/>
        <v>0</v>
      </c>
      <c r="L74" s="62"/>
    </row>
    <row r="75" spans="1:12" ht="15.75" customHeight="1" x14ac:dyDescent="0.15">
      <c r="A75" s="52">
        <v>8</v>
      </c>
      <c r="B75" s="53" t="e">
        <f t="shared" si="32"/>
        <v>#VALUE!</v>
      </c>
      <c r="C75" s="54">
        <v>0.79166666666666663</v>
      </c>
      <c r="D75" s="56" t="s">
        <v>91</v>
      </c>
      <c r="E75" s="56" t="s">
        <v>50</v>
      </c>
      <c r="F75" s="56" t="s">
        <v>92</v>
      </c>
      <c r="G75" s="56"/>
      <c r="H75" s="57">
        <v>500</v>
      </c>
      <c r="I75" s="58">
        <f>'Czech Republic'!$H75*0.06</f>
        <v>30</v>
      </c>
      <c r="J75" s="59"/>
      <c r="K75" s="60">
        <f t="shared" si="31"/>
        <v>0</v>
      </c>
      <c r="L75" s="62"/>
    </row>
    <row r="76" spans="1:12" ht="15.75" customHeight="1" x14ac:dyDescent="0.15">
      <c r="A76" s="52">
        <v>8</v>
      </c>
      <c r="B76" s="53" t="e">
        <f t="shared" si="32"/>
        <v>#VALUE!</v>
      </c>
      <c r="C76" s="54">
        <v>0.83333333333333337</v>
      </c>
      <c r="D76" s="71"/>
      <c r="E76" s="56"/>
      <c r="F76" s="71"/>
      <c r="G76" s="71"/>
      <c r="H76" s="59"/>
      <c r="I76" s="58">
        <f>'Czech Republic'!$H76*0.06</f>
        <v>0</v>
      </c>
      <c r="J76" s="59"/>
      <c r="K76" s="60">
        <f t="shared" si="31"/>
        <v>0</v>
      </c>
      <c r="L76" s="62"/>
    </row>
    <row r="77" spans="1:12" ht="15.75" customHeight="1" x14ac:dyDescent="0.15">
      <c r="A77" s="52">
        <v>8</v>
      </c>
      <c r="B77" s="53" t="e">
        <f t="shared" si="32"/>
        <v>#VALUE!</v>
      </c>
      <c r="C77" s="54">
        <v>0.875</v>
      </c>
      <c r="D77" s="56"/>
      <c r="E77" s="56"/>
      <c r="F77" s="71"/>
      <c r="G77" s="71"/>
      <c r="H77" s="59"/>
      <c r="I77" s="58">
        <f>'Czech Republic'!$H77*0.06</f>
        <v>0</v>
      </c>
      <c r="J77" s="59"/>
      <c r="K77" s="60">
        <f t="shared" si="31"/>
        <v>0</v>
      </c>
      <c r="L77" s="62"/>
    </row>
    <row r="78" spans="1:12" ht="15.75" customHeight="1" thickBot="1" x14ac:dyDescent="0.2">
      <c r="A78" s="83">
        <v>8</v>
      </c>
      <c r="B78" s="84" t="e">
        <f t="shared" si="32"/>
        <v>#VALUE!</v>
      </c>
      <c r="C78" s="72">
        <v>0.91666666666666663</v>
      </c>
      <c r="D78" s="73" t="s">
        <v>51</v>
      </c>
      <c r="E78" s="73" t="s">
        <v>6</v>
      </c>
      <c r="F78" s="73" t="s">
        <v>93</v>
      </c>
      <c r="G78" s="74"/>
      <c r="H78" s="75">
        <v>2500</v>
      </c>
      <c r="I78" s="76">
        <f>'Czech Republic'!$H78*0.06</f>
        <v>150</v>
      </c>
      <c r="J78" s="77"/>
      <c r="K78" s="78">
        <f t="shared" si="31"/>
        <v>0</v>
      </c>
      <c r="L78" s="79"/>
    </row>
    <row r="79" spans="1:12" ht="15.75" customHeight="1" thickTop="1" x14ac:dyDescent="0.15"/>
    <row r="80" spans="1:12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</sheetData>
  <conditionalFormatting sqref="L48">
    <cfRule type="colorScale" priority="1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E62:E78 E8:E56">
      <formula1>"Travel,Accomodation,Food,Activity,Car"</formula1>
    </dataValidation>
  </dataValidations>
  <pageMargins left="0.7" right="0.7" top="0.75" bottom="0.75" header="0" footer="0"/>
  <pageSetup orientation="landscape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6"/>
  <sheetViews>
    <sheetView showGridLines="0" topLeftCell="C17" workbookViewId="0">
      <selection activeCell="D61" sqref="D61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7" width="17" customWidth="1"/>
    <col min="8" max="8" width="18.6640625" customWidth="1"/>
    <col min="9" max="10" width="19" customWidth="1"/>
    <col min="11" max="11" width="20.33203125" customWidth="1"/>
    <col min="12" max="12" width="64.83203125" customWidth="1"/>
    <col min="13" max="27" width="14.5" customWidth="1"/>
  </cols>
  <sheetData>
    <row r="1" spans="1:12" ht="15" customHeight="1" x14ac:dyDescent="0.15">
      <c r="B1" s="13" t="s">
        <v>14</v>
      </c>
    </row>
    <row r="2" spans="1:12" ht="15" customHeight="1" x14ac:dyDescent="0.15">
      <c r="A2" s="19" t="s">
        <v>15</v>
      </c>
      <c r="B2" s="14">
        <v>1400</v>
      </c>
    </row>
    <row r="3" spans="1:12" ht="15" customHeight="1" x14ac:dyDescent="0.15">
      <c r="A3" s="19" t="s">
        <v>16</v>
      </c>
      <c r="B3" s="15">
        <f>I75</f>
        <v>1202.46</v>
      </c>
    </row>
    <row r="4" spans="1:12" ht="15" customHeight="1" x14ac:dyDescent="0.15">
      <c r="A4" s="20" t="s">
        <v>17</v>
      </c>
      <c r="B4" s="16">
        <f>B2-B3</f>
        <v>197.53999999999996</v>
      </c>
    </row>
    <row r="5" spans="1:12" ht="13" x14ac:dyDescent="0.15">
      <c r="A5" s="21" t="s">
        <v>18</v>
      </c>
      <c r="B5" s="17">
        <f>K75</f>
        <v>0</v>
      </c>
    </row>
    <row r="6" spans="1:12" ht="15" customHeight="1" x14ac:dyDescent="0.15">
      <c r="H6" t="s">
        <v>260</v>
      </c>
    </row>
    <row r="7" spans="1:12" ht="12.75" customHeight="1" x14ac:dyDescent="0.15">
      <c r="A7" s="40" t="s">
        <v>19</v>
      </c>
      <c r="B7" s="127" t="s">
        <v>0</v>
      </c>
      <c r="C7" s="127" t="s">
        <v>1</v>
      </c>
      <c r="D7" s="127" t="s">
        <v>20</v>
      </c>
      <c r="E7" s="127" t="s">
        <v>21</v>
      </c>
      <c r="F7" s="127" t="s">
        <v>22</v>
      </c>
      <c r="G7" s="127" t="s">
        <v>23</v>
      </c>
      <c r="H7" s="127" t="s">
        <v>94</v>
      </c>
      <c r="I7" s="129" t="s">
        <v>25</v>
      </c>
      <c r="J7" s="129" t="s">
        <v>95</v>
      </c>
      <c r="K7" s="129" t="s">
        <v>27</v>
      </c>
      <c r="L7" s="41" t="s">
        <v>28</v>
      </c>
    </row>
    <row r="8" spans="1:12" ht="24.75" customHeight="1" x14ac:dyDescent="0.15">
      <c r="A8" s="42">
        <v>3</v>
      </c>
      <c r="B8" s="43" t="s">
        <v>249</v>
      </c>
      <c r="C8" s="44">
        <v>0.33333333333333331</v>
      </c>
      <c r="D8" s="45"/>
      <c r="E8" s="89"/>
      <c r="F8" s="46"/>
      <c r="G8" s="46"/>
      <c r="H8" s="90"/>
      <c r="I8" s="48">
        <f>Germany!$H8*1.47</f>
        <v>0</v>
      </c>
      <c r="J8" s="91"/>
      <c r="K8" s="50">
        <f>Germany!$J8*1.47</f>
        <v>0</v>
      </c>
      <c r="L8" s="51"/>
    </row>
    <row r="9" spans="1:12" ht="25.5" customHeight="1" x14ac:dyDescent="0.15">
      <c r="A9" s="52">
        <f t="shared" ref="A9:B9" si="0">A8</f>
        <v>3</v>
      </c>
      <c r="B9" s="53" t="str">
        <f t="shared" si="0"/>
        <v>Day 3</v>
      </c>
      <c r="C9" s="54">
        <v>0.375</v>
      </c>
      <c r="D9" s="56"/>
      <c r="E9" s="92"/>
      <c r="F9" s="56"/>
      <c r="G9" s="56"/>
      <c r="H9" s="93"/>
      <c r="I9" s="58">
        <f>Germany!$H9*1.47</f>
        <v>0</v>
      </c>
      <c r="J9" s="93"/>
      <c r="K9" s="60">
        <f>Germany!$J9*1.47</f>
        <v>0</v>
      </c>
      <c r="L9" s="62"/>
    </row>
    <row r="10" spans="1:12" ht="12.75" customHeight="1" x14ac:dyDescent="0.15">
      <c r="A10" s="52">
        <f t="shared" ref="A10:B10" si="1">A9</f>
        <v>3</v>
      </c>
      <c r="B10" s="53" t="str">
        <f t="shared" si="1"/>
        <v>Day 3</v>
      </c>
      <c r="C10" s="54">
        <v>0.41666666666666669</v>
      </c>
      <c r="D10" s="94"/>
      <c r="E10" s="95" t="s">
        <v>29</v>
      </c>
      <c r="F10" s="141"/>
      <c r="G10" s="141"/>
      <c r="H10" s="96"/>
      <c r="I10" s="58">
        <f>Germany!$H10*1.47</f>
        <v>0</v>
      </c>
      <c r="J10" s="93"/>
      <c r="K10" s="60">
        <f>Germany!$J10*1.47</f>
        <v>0</v>
      </c>
      <c r="L10" s="62"/>
    </row>
    <row r="11" spans="1:12" ht="12.75" customHeight="1" x14ac:dyDescent="0.15">
      <c r="A11" s="52">
        <f t="shared" ref="A11:B11" si="2">A10</f>
        <v>3</v>
      </c>
      <c r="B11" s="53" t="str">
        <f t="shared" si="2"/>
        <v>Day 3</v>
      </c>
      <c r="C11" s="54">
        <v>0.45833333333333331</v>
      </c>
      <c r="D11" s="88" t="s">
        <v>268</v>
      </c>
      <c r="E11" s="95" t="s">
        <v>29</v>
      </c>
      <c r="F11" s="56"/>
      <c r="G11" s="56"/>
      <c r="H11" s="97">
        <v>0</v>
      </c>
      <c r="I11" s="58">
        <f>Germany!$H11*1.47</f>
        <v>0</v>
      </c>
      <c r="J11" s="93"/>
      <c r="K11" s="60">
        <f>Germany!$J11*1.47</f>
        <v>0</v>
      </c>
      <c r="L11" s="62"/>
    </row>
    <row r="12" spans="1:12" ht="30.75" customHeight="1" x14ac:dyDescent="0.15">
      <c r="A12" s="52">
        <f t="shared" ref="A12:B12" si="3">A11</f>
        <v>3</v>
      </c>
      <c r="B12" s="53" t="str">
        <f t="shared" si="3"/>
        <v>Day 3</v>
      </c>
      <c r="C12" s="54">
        <v>0.5</v>
      </c>
      <c r="D12" s="94" t="s">
        <v>96</v>
      </c>
      <c r="E12" s="95" t="s">
        <v>29</v>
      </c>
      <c r="F12" s="142" t="s">
        <v>72</v>
      </c>
      <c r="G12" s="141"/>
      <c r="H12" s="96">
        <v>0</v>
      </c>
      <c r="I12" s="58">
        <f>Germany!$H12*1.47</f>
        <v>0</v>
      </c>
      <c r="J12" s="93"/>
      <c r="K12" s="60">
        <f>Germany!$J12*1.47</f>
        <v>0</v>
      </c>
      <c r="L12" s="62"/>
    </row>
    <row r="13" spans="1:12" ht="24.75" customHeight="1" x14ac:dyDescent="0.15">
      <c r="A13" s="52">
        <f t="shared" ref="A13:A22" si="4">A12</f>
        <v>3</v>
      </c>
      <c r="B13" s="53" t="str">
        <f>B11</f>
        <v>Day 3</v>
      </c>
      <c r="C13" s="54">
        <v>0.54166666666666663</v>
      </c>
      <c r="D13" s="125" t="s">
        <v>97</v>
      </c>
      <c r="E13" s="95" t="s">
        <v>50</v>
      </c>
      <c r="F13" s="56" t="s">
        <v>37</v>
      </c>
      <c r="G13" s="56"/>
      <c r="H13" s="97">
        <v>15</v>
      </c>
      <c r="I13" s="58">
        <f>Germany!$H13*1.47</f>
        <v>22.05</v>
      </c>
      <c r="J13" s="93"/>
      <c r="K13" s="60">
        <f>Germany!$J13*1.47</f>
        <v>0</v>
      </c>
      <c r="L13" s="62"/>
    </row>
    <row r="14" spans="1:12" ht="39" customHeight="1" x14ac:dyDescent="0.15">
      <c r="A14" s="52">
        <f t="shared" si="4"/>
        <v>3</v>
      </c>
      <c r="B14" s="53" t="str">
        <f t="shared" ref="B14:B22" si="5">B13</f>
        <v>Day 3</v>
      </c>
      <c r="C14" s="54">
        <v>0.58333333333333337</v>
      </c>
      <c r="D14" s="125" t="s">
        <v>98</v>
      </c>
      <c r="E14" s="95" t="s">
        <v>20</v>
      </c>
      <c r="F14" s="56" t="s">
        <v>60</v>
      </c>
      <c r="G14" s="56"/>
      <c r="H14" s="97">
        <v>7</v>
      </c>
      <c r="I14" s="58">
        <f>Germany!$H14*1.47</f>
        <v>10.29</v>
      </c>
      <c r="J14" s="97"/>
      <c r="K14" s="60">
        <f>Germany!$J14*1.47</f>
        <v>0</v>
      </c>
      <c r="L14" s="81" t="s">
        <v>99</v>
      </c>
    </row>
    <row r="15" spans="1:12" ht="16.5" customHeight="1" x14ac:dyDescent="0.15">
      <c r="A15" s="52">
        <f t="shared" si="4"/>
        <v>3</v>
      </c>
      <c r="B15" s="53" t="str">
        <f t="shared" si="5"/>
        <v>Day 3</v>
      </c>
      <c r="C15" s="54">
        <v>0.625</v>
      </c>
      <c r="D15" s="56"/>
      <c r="E15" s="95"/>
      <c r="F15" s="56"/>
      <c r="G15" s="56"/>
      <c r="H15" s="93"/>
      <c r="I15" s="58">
        <f>Germany!$H15*1.47</f>
        <v>0</v>
      </c>
      <c r="J15" s="93"/>
      <c r="K15" s="60">
        <f>Germany!$J15*1.47</f>
        <v>0</v>
      </c>
      <c r="L15" s="62"/>
    </row>
    <row r="16" spans="1:12" ht="18" customHeight="1" x14ac:dyDescent="0.15">
      <c r="A16" s="52">
        <f t="shared" si="4"/>
        <v>3</v>
      </c>
      <c r="B16" s="53" t="str">
        <f t="shared" si="5"/>
        <v>Day 3</v>
      </c>
      <c r="C16" s="54">
        <v>0.66666666666666663</v>
      </c>
      <c r="D16" s="88" t="s">
        <v>100</v>
      </c>
      <c r="E16" s="95" t="s">
        <v>20</v>
      </c>
      <c r="F16" s="56" t="s">
        <v>45</v>
      </c>
      <c r="G16" s="56"/>
      <c r="H16" s="97">
        <v>0</v>
      </c>
      <c r="I16" s="58">
        <f>Germany!$H16*1.47</f>
        <v>0</v>
      </c>
      <c r="J16" s="93"/>
      <c r="K16" s="60">
        <f>Germany!$J16*1.47</f>
        <v>0</v>
      </c>
      <c r="L16" s="62"/>
    </row>
    <row r="17" spans="1:12" ht="48.75" customHeight="1" x14ac:dyDescent="0.15">
      <c r="A17" s="52">
        <f t="shared" si="4"/>
        <v>3</v>
      </c>
      <c r="B17" s="53" t="str">
        <f t="shared" si="5"/>
        <v>Day 3</v>
      </c>
      <c r="C17" s="54">
        <v>0.70833333333333337</v>
      </c>
      <c r="D17" s="125" t="s">
        <v>269</v>
      </c>
      <c r="E17" s="95" t="s">
        <v>20</v>
      </c>
      <c r="F17" s="56" t="s">
        <v>53</v>
      </c>
      <c r="G17" s="56"/>
      <c r="H17" s="97">
        <v>15</v>
      </c>
      <c r="I17" s="58">
        <f>Germany!$H17*1.47</f>
        <v>22.05</v>
      </c>
      <c r="J17" s="93"/>
      <c r="K17" s="60">
        <f>Germany!$J17*1.47</f>
        <v>0</v>
      </c>
      <c r="L17" s="61"/>
    </row>
    <row r="18" spans="1:12" ht="18" customHeight="1" x14ac:dyDescent="0.15">
      <c r="A18" s="52">
        <f t="shared" si="4"/>
        <v>3</v>
      </c>
      <c r="B18" s="53" t="str">
        <f t="shared" si="5"/>
        <v>Day 3</v>
      </c>
      <c r="C18" s="54">
        <v>0.75</v>
      </c>
      <c r="D18" s="56"/>
      <c r="E18" s="95" t="s">
        <v>20</v>
      </c>
      <c r="F18" s="56"/>
      <c r="G18" s="56"/>
      <c r="H18" s="93"/>
      <c r="I18" s="58">
        <f>Germany!$H18*1.47</f>
        <v>0</v>
      </c>
      <c r="J18" s="93"/>
      <c r="K18" s="60">
        <f>Germany!$J18*1.47</f>
        <v>0</v>
      </c>
      <c r="L18" s="62"/>
    </row>
    <row r="19" spans="1:12" ht="25.5" customHeight="1" x14ac:dyDescent="0.15">
      <c r="A19" s="52">
        <f t="shared" si="4"/>
        <v>3</v>
      </c>
      <c r="B19" s="53" t="str">
        <f t="shared" si="5"/>
        <v>Day 3</v>
      </c>
      <c r="C19" s="54">
        <v>0.79166666666666663</v>
      </c>
      <c r="D19" s="125" t="s">
        <v>289</v>
      </c>
      <c r="E19" s="95" t="s">
        <v>50</v>
      </c>
      <c r="F19" s="56" t="s">
        <v>53</v>
      </c>
      <c r="G19" s="56"/>
      <c r="H19" s="97">
        <v>30</v>
      </c>
      <c r="I19" s="58">
        <f>Germany!$H19*1.47</f>
        <v>44.1</v>
      </c>
      <c r="J19" s="97"/>
      <c r="K19" s="60">
        <f>Germany!$J19*1.47</f>
        <v>0</v>
      </c>
      <c r="L19" s="61"/>
    </row>
    <row r="20" spans="1:12" ht="18" customHeight="1" x14ac:dyDescent="0.15">
      <c r="A20" s="52">
        <f t="shared" si="4"/>
        <v>3</v>
      </c>
      <c r="B20" s="53" t="str">
        <f t="shared" si="5"/>
        <v>Day 3</v>
      </c>
      <c r="C20" s="54">
        <v>0.83333333333333337</v>
      </c>
      <c r="D20" s="56" t="s">
        <v>70</v>
      </c>
      <c r="E20" s="95" t="s">
        <v>6</v>
      </c>
      <c r="F20" s="56" t="s">
        <v>88</v>
      </c>
      <c r="G20" s="71"/>
      <c r="H20" s="97">
        <v>0</v>
      </c>
      <c r="I20" s="58">
        <f>Germany!$H20*1.47</f>
        <v>0</v>
      </c>
      <c r="J20" s="97"/>
      <c r="K20" s="60">
        <f>Germany!$J20*1.47</f>
        <v>0</v>
      </c>
      <c r="L20" s="62"/>
    </row>
    <row r="21" spans="1:12" ht="24.75" customHeight="1" x14ac:dyDescent="0.15">
      <c r="A21" s="52">
        <f t="shared" si="4"/>
        <v>3</v>
      </c>
      <c r="B21" s="53" t="str">
        <f t="shared" si="5"/>
        <v>Day 3</v>
      </c>
      <c r="C21" s="54">
        <v>0.875</v>
      </c>
      <c r="D21" s="56"/>
      <c r="E21" s="92"/>
      <c r="F21" s="71"/>
      <c r="G21" s="71"/>
      <c r="H21" s="93"/>
      <c r="I21" s="58">
        <f>Germany!$H21*1.47</f>
        <v>0</v>
      </c>
      <c r="J21" s="93"/>
      <c r="K21" s="60">
        <f>Germany!$J21*1.47</f>
        <v>0</v>
      </c>
      <c r="L21" s="62"/>
    </row>
    <row r="22" spans="1:12" ht="12.75" customHeight="1" x14ac:dyDescent="0.15">
      <c r="A22" s="52">
        <f t="shared" si="4"/>
        <v>3</v>
      </c>
      <c r="B22" s="53" t="str">
        <f t="shared" si="5"/>
        <v>Day 3</v>
      </c>
      <c r="C22" s="72">
        <v>0.91666666666666663</v>
      </c>
      <c r="D22" s="73" t="s">
        <v>101</v>
      </c>
      <c r="E22" s="98" t="s">
        <v>6</v>
      </c>
      <c r="F22" s="74"/>
      <c r="G22" s="74"/>
      <c r="H22" s="99">
        <v>90</v>
      </c>
      <c r="I22" s="76">
        <f>Germany!$H22*1.47</f>
        <v>132.30000000000001</v>
      </c>
      <c r="J22" s="99"/>
      <c r="K22" s="78">
        <f>Germany!$J22*1.47</f>
        <v>0</v>
      </c>
      <c r="L22" s="143"/>
    </row>
    <row r="23" spans="1:12" ht="18" customHeight="1" x14ac:dyDescent="0.15">
      <c r="A23" s="42">
        <f>A8+1</f>
        <v>4</v>
      </c>
      <c r="B23" s="43" t="s">
        <v>252</v>
      </c>
      <c r="C23" s="44">
        <v>0.33333333333333331</v>
      </c>
      <c r="D23" s="124" t="s">
        <v>270</v>
      </c>
      <c r="E23" s="89" t="s">
        <v>50</v>
      </c>
      <c r="F23" s="46"/>
      <c r="G23" s="46"/>
      <c r="H23" s="90">
        <v>0</v>
      </c>
      <c r="I23" s="48">
        <f>Germany!$H23*1.47</f>
        <v>0</v>
      </c>
      <c r="J23" s="90"/>
      <c r="K23" s="50">
        <f>Germany!$J23*1.47</f>
        <v>0</v>
      </c>
      <c r="L23" s="80"/>
    </row>
    <row r="24" spans="1:12" ht="27" customHeight="1" x14ac:dyDescent="0.15">
      <c r="A24" s="52">
        <f t="shared" ref="A24:B24" si="6">A23</f>
        <v>4</v>
      </c>
      <c r="B24" s="53" t="str">
        <f t="shared" si="6"/>
        <v>Day 4</v>
      </c>
      <c r="C24" s="54">
        <v>0.375</v>
      </c>
      <c r="D24" s="56" t="s">
        <v>102</v>
      </c>
      <c r="E24" s="95" t="s">
        <v>29</v>
      </c>
      <c r="F24" s="56" t="s">
        <v>72</v>
      </c>
      <c r="G24" s="56"/>
      <c r="H24" s="97">
        <v>0</v>
      </c>
      <c r="I24" s="58">
        <f>Germany!$H24*1.47</f>
        <v>0</v>
      </c>
      <c r="J24" s="93"/>
      <c r="K24" s="60">
        <f>Germany!$J24*1.47</f>
        <v>0</v>
      </c>
      <c r="L24" s="61"/>
    </row>
    <row r="25" spans="1:12" ht="16.5" customHeight="1" x14ac:dyDescent="0.15">
      <c r="A25" s="52">
        <f t="shared" ref="A25:B25" si="7">A24</f>
        <v>4</v>
      </c>
      <c r="B25" s="53" t="str">
        <f t="shared" si="7"/>
        <v>Day 4</v>
      </c>
      <c r="C25" s="54">
        <v>0.39583333333333331</v>
      </c>
      <c r="D25" s="88" t="s">
        <v>271</v>
      </c>
      <c r="E25" s="95" t="s">
        <v>29</v>
      </c>
      <c r="F25" s="56" t="s">
        <v>103</v>
      </c>
      <c r="G25" s="56"/>
      <c r="H25" s="97">
        <v>30</v>
      </c>
      <c r="I25" s="58">
        <f>Germany!$H25*1.47</f>
        <v>44.1</v>
      </c>
      <c r="J25" s="97"/>
      <c r="K25" s="60">
        <f>Germany!$J25*1.47</f>
        <v>0</v>
      </c>
      <c r="L25" s="126" t="s">
        <v>272</v>
      </c>
    </row>
    <row r="26" spans="1:12" ht="27.75" customHeight="1" x14ac:dyDescent="0.15">
      <c r="A26" s="52">
        <f t="shared" ref="A26:B26" si="8">A24</f>
        <v>4</v>
      </c>
      <c r="B26" s="53" t="str">
        <f t="shared" si="8"/>
        <v>Day 4</v>
      </c>
      <c r="C26" s="54">
        <v>0.41666666666666669</v>
      </c>
      <c r="D26" s="55" t="s">
        <v>104</v>
      </c>
      <c r="E26" s="95" t="s">
        <v>20</v>
      </c>
      <c r="F26" s="56"/>
      <c r="G26" s="56"/>
      <c r="H26" s="97">
        <v>65</v>
      </c>
      <c r="I26" s="58">
        <f>Germany!$H26*1.47</f>
        <v>95.55</v>
      </c>
      <c r="J26" s="97"/>
      <c r="K26" s="60">
        <f>Germany!$J26*1.47</f>
        <v>0</v>
      </c>
      <c r="L26" s="61"/>
    </row>
    <row r="27" spans="1:12" ht="20.25" customHeight="1" x14ac:dyDescent="0.15">
      <c r="A27" s="52">
        <f t="shared" ref="A27:B27" si="9">A26</f>
        <v>4</v>
      </c>
      <c r="B27" s="53" t="str">
        <f t="shared" si="9"/>
        <v>Day 4</v>
      </c>
      <c r="C27" s="54">
        <v>0.45833333333333331</v>
      </c>
      <c r="D27" s="55" t="s">
        <v>105</v>
      </c>
      <c r="E27" s="95" t="s">
        <v>6</v>
      </c>
      <c r="F27" s="56" t="s">
        <v>39</v>
      </c>
      <c r="G27" s="56"/>
      <c r="H27" s="97">
        <v>0</v>
      </c>
      <c r="I27" s="58">
        <f>Germany!$H27*1.47</f>
        <v>0</v>
      </c>
      <c r="J27" s="93"/>
      <c r="K27" s="60">
        <f>Germany!$J27*1.47</f>
        <v>0</v>
      </c>
      <c r="L27" s="62"/>
    </row>
    <row r="28" spans="1:12" ht="27.75" customHeight="1" x14ac:dyDescent="0.15">
      <c r="A28" s="52">
        <f t="shared" ref="A28:B28" si="10">A27</f>
        <v>4</v>
      </c>
      <c r="B28" s="53" t="str">
        <f t="shared" si="10"/>
        <v>Day 4</v>
      </c>
      <c r="C28" s="54">
        <v>0.5</v>
      </c>
      <c r="D28" s="125" t="s">
        <v>106</v>
      </c>
      <c r="E28" s="95" t="s">
        <v>50</v>
      </c>
      <c r="F28" s="56" t="s">
        <v>107</v>
      </c>
      <c r="G28" s="56"/>
      <c r="H28" s="97">
        <v>15</v>
      </c>
      <c r="I28" s="58">
        <f>Germany!$H28*1.47</f>
        <v>22.05</v>
      </c>
      <c r="J28" s="97"/>
      <c r="K28" s="60">
        <f>Germany!$J28*1.47</f>
        <v>0</v>
      </c>
      <c r="L28" s="62"/>
    </row>
    <row r="29" spans="1:12" ht="50.25" customHeight="1" x14ac:dyDescent="0.15">
      <c r="A29" s="52">
        <f t="shared" ref="A29:B29" si="11">A28</f>
        <v>4</v>
      </c>
      <c r="B29" s="53" t="str">
        <f t="shared" si="11"/>
        <v>Day 4</v>
      </c>
      <c r="C29" s="54">
        <v>0.54166666666666663</v>
      </c>
      <c r="D29" s="55" t="s">
        <v>108</v>
      </c>
      <c r="E29" s="95" t="s">
        <v>20</v>
      </c>
      <c r="F29" s="56" t="s">
        <v>109</v>
      </c>
      <c r="G29" s="56"/>
      <c r="H29" s="97">
        <v>0</v>
      </c>
      <c r="I29" s="58">
        <f>Germany!$H29*1.47</f>
        <v>0</v>
      </c>
      <c r="J29" s="97"/>
      <c r="K29" s="60">
        <f>Germany!$J29*1.47</f>
        <v>0</v>
      </c>
      <c r="L29" s="81" t="s">
        <v>110</v>
      </c>
    </row>
    <row r="30" spans="1:12" ht="33" customHeight="1" x14ac:dyDescent="0.15">
      <c r="A30" s="52">
        <f t="shared" ref="A30:B30" si="12">A29</f>
        <v>4</v>
      </c>
      <c r="B30" s="53" t="str">
        <f t="shared" si="12"/>
        <v>Day 4</v>
      </c>
      <c r="C30" s="54">
        <v>0.58333333333333337</v>
      </c>
      <c r="D30" s="55" t="s">
        <v>111</v>
      </c>
      <c r="E30" s="95" t="s">
        <v>20</v>
      </c>
      <c r="F30" s="56" t="s">
        <v>39</v>
      </c>
      <c r="G30" s="56"/>
      <c r="H30" s="97">
        <v>0</v>
      </c>
      <c r="I30" s="58">
        <f>Germany!$H30*1.47</f>
        <v>0</v>
      </c>
      <c r="J30" s="97"/>
      <c r="K30" s="60">
        <f>Germany!$J30*1.47</f>
        <v>0</v>
      </c>
      <c r="L30" s="81" t="s">
        <v>112</v>
      </c>
    </row>
    <row r="31" spans="1:12" ht="18" customHeight="1" x14ac:dyDescent="0.15">
      <c r="A31" s="52">
        <f t="shared" ref="A31:B31" si="13">A30</f>
        <v>4</v>
      </c>
      <c r="B31" s="53" t="str">
        <f t="shared" si="13"/>
        <v>Day 4</v>
      </c>
      <c r="C31" s="54">
        <v>0.625</v>
      </c>
      <c r="D31" s="55"/>
      <c r="E31" s="95"/>
      <c r="F31" s="56"/>
      <c r="G31" s="56"/>
      <c r="H31" s="97"/>
      <c r="I31" s="58">
        <f>Germany!$H31*1.47</f>
        <v>0</v>
      </c>
      <c r="J31" s="93"/>
      <c r="K31" s="60">
        <f>Germany!$J31*1.47</f>
        <v>0</v>
      </c>
      <c r="L31" s="81"/>
    </row>
    <row r="32" spans="1:12" ht="63" customHeight="1" x14ac:dyDescent="0.15">
      <c r="A32" s="52">
        <f t="shared" ref="A32:B32" si="14">A31</f>
        <v>4</v>
      </c>
      <c r="B32" s="53" t="str">
        <f t="shared" si="14"/>
        <v>Day 4</v>
      </c>
      <c r="C32" s="54">
        <v>0.66666666666666663</v>
      </c>
      <c r="D32" s="125" t="s">
        <v>290</v>
      </c>
      <c r="E32" s="95" t="s">
        <v>20</v>
      </c>
      <c r="F32" s="56" t="s">
        <v>113</v>
      </c>
      <c r="G32" s="56"/>
      <c r="H32" s="97">
        <v>0</v>
      </c>
      <c r="I32" s="58">
        <f>Germany!$H32*1.47</f>
        <v>0</v>
      </c>
      <c r="J32" s="97"/>
      <c r="K32" s="60">
        <f>Germany!$J32*1.47</f>
        <v>0</v>
      </c>
      <c r="L32" s="126" t="s">
        <v>274</v>
      </c>
    </row>
    <row r="33" spans="1:12" ht="14.25" customHeight="1" x14ac:dyDescent="0.15">
      <c r="A33" s="52">
        <f t="shared" ref="A33:B33" si="15">A32</f>
        <v>4</v>
      </c>
      <c r="B33" s="53" t="str">
        <f t="shared" si="15"/>
        <v>Day 4</v>
      </c>
      <c r="C33" s="54">
        <v>0.70833333333333337</v>
      </c>
      <c r="D33" s="55"/>
      <c r="E33" s="95"/>
      <c r="F33" s="56"/>
      <c r="G33" s="56"/>
      <c r="H33" s="97"/>
      <c r="I33" s="58">
        <f>Germany!$H33*1.47</f>
        <v>0</v>
      </c>
      <c r="J33" s="93"/>
      <c r="K33" s="60">
        <f>Germany!$J33*1.47</f>
        <v>0</v>
      </c>
      <c r="L33" s="61"/>
    </row>
    <row r="34" spans="1:12" ht="30" customHeight="1" x14ac:dyDescent="0.15">
      <c r="A34" s="52">
        <f t="shared" ref="A34:B34" si="16">A33</f>
        <v>4</v>
      </c>
      <c r="B34" s="53" t="str">
        <f t="shared" si="16"/>
        <v>Day 4</v>
      </c>
      <c r="C34" s="54">
        <v>0.75</v>
      </c>
      <c r="D34" s="55" t="s">
        <v>114</v>
      </c>
      <c r="E34" s="95" t="s">
        <v>50</v>
      </c>
      <c r="F34" s="56" t="s">
        <v>71</v>
      </c>
      <c r="G34" s="56"/>
      <c r="H34" s="97">
        <v>30</v>
      </c>
      <c r="I34" s="58">
        <f>Germany!$H34*1.47</f>
        <v>44.1</v>
      </c>
      <c r="J34" s="97"/>
      <c r="K34" s="60">
        <f>Germany!$J34*1.47</f>
        <v>0</v>
      </c>
      <c r="L34" s="61"/>
    </row>
    <row r="35" spans="1:12" ht="39" customHeight="1" x14ac:dyDescent="0.15">
      <c r="A35" s="52">
        <f t="shared" ref="A35:B35" si="17">A34</f>
        <v>4</v>
      </c>
      <c r="B35" s="53" t="str">
        <f t="shared" si="17"/>
        <v>Day 4</v>
      </c>
      <c r="C35" s="54">
        <v>0.79166666666666663</v>
      </c>
      <c r="D35" s="55" t="s">
        <v>115</v>
      </c>
      <c r="E35" s="95" t="s">
        <v>50</v>
      </c>
      <c r="F35" s="56"/>
      <c r="G35" s="56"/>
      <c r="H35" s="97">
        <v>7</v>
      </c>
      <c r="I35" s="58">
        <f>Germany!$H35*1.47</f>
        <v>10.29</v>
      </c>
      <c r="J35" s="97"/>
      <c r="K35" s="60">
        <f>Germany!$J35*1.47</f>
        <v>0</v>
      </c>
      <c r="L35" s="62"/>
    </row>
    <row r="36" spans="1:12" ht="15.75" customHeight="1" x14ac:dyDescent="0.15">
      <c r="A36" s="52">
        <f t="shared" ref="A36:B36" si="18">A35</f>
        <v>4</v>
      </c>
      <c r="B36" s="53" t="str">
        <f t="shared" si="18"/>
        <v>Day 4</v>
      </c>
      <c r="C36" s="54">
        <v>0.83333333333333337</v>
      </c>
      <c r="D36" s="55" t="s">
        <v>116</v>
      </c>
      <c r="E36" s="95" t="s">
        <v>6</v>
      </c>
      <c r="F36" s="56" t="s">
        <v>117</v>
      </c>
      <c r="G36" s="56"/>
      <c r="H36" s="97">
        <v>0</v>
      </c>
      <c r="I36" s="58">
        <f>Germany!$H36*1.47</f>
        <v>0</v>
      </c>
      <c r="J36" s="93"/>
      <c r="K36" s="60">
        <f>Germany!$J36*1.47</f>
        <v>0</v>
      </c>
      <c r="L36" s="81"/>
    </row>
    <row r="37" spans="1:12" ht="16.5" customHeight="1" x14ac:dyDescent="0.15">
      <c r="A37" s="52">
        <f t="shared" ref="A37:B37" si="19">A36</f>
        <v>4</v>
      </c>
      <c r="B37" s="53" t="str">
        <f t="shared" si="19"/>
        <v>Day 4</v>
      </c>
      <c r="C37" s="54">
        <v>0.875</v>
      </c>
      <c r="D37" s="55"/>
      <c r="E37" s="95"/>
      <c r="F37" s="56"/>
      <c r="G37" s="56"/>
      <c r="H37" s="97"/>
      <c r="I37" s="58">
        <f>Germany!$H37*1.47</f>
        <v>0</v>
      </c>
      <c r="J37" s="93"/>
      <c r="K37" s="60">
        <f>Germany!$J37*1.47</f>
        <v>0</v>
      </c>
      <c r="L37" s="62"/>
    </row>
    <row r="38" spans="1:12" ht="19.5" customHeight="1" x14ac:dyDescent="0.15">
      <c r="A38" s="52">
        <f>A37</f>
        <v>4</v>
      </c>
      <c r="B38" s="53" t="str">
        <f>B26</f>
        <v>Day 4</v>
      </c>
      <c r="C38" s="72">
        <v>0.91666666666666663</v>
      </c>
      <c r="D38" s="55" t="s">
        <v>118</v>
      </c>
      <c r="E38" s="95" t="s">
        <v>6</v>
      </c>
      <c r="F38" s="56" t="s">
        <v>119</v>
      </c>
      <c r="G38" s="56"/>
      <c r="H38" s="97">
        <v>100</v>
      </c>
      <c r="I38" s="58">
        <f>Germany!$H38*1.47</f>
        <v>147</v>
      </c>
      <c r="J38" s="93"/>
      <c r="K38" s="60">
        <f>Germany!$J38*1.47</f>
        <v>0</v>
      </c>
      <c r="L38" s="131"/>
    </row>
    <row r="39" spans="1:12" ht="33.75" customHeight="1" x14ac:dyDescent="0.15">
      <c r="A39" s="101">
        <f t="shared" ref="A39" si="20">A38+1</f>
        <v>5</v>
      </c>
      <c r="B39" s="102" t="s">
        <v>253</v>
      </c>
      <c r="C39" s="44">
        <v>0.33333333333333331</v>
      </c>
      <c r="D39" s="160" t="s">
        <v>120</v>
      </c>
      <c r="E39" s="89" t="s">
        <v>50</v>
      </c>
      <c r="F39" s="45" t="s">
        <v>121</v>
      </c>
      <c r="G39" s="46"/>
      <c r="H39" s="90">
        <v>5</v>
      </c>
      <c r="I39" s="48">
        <f>Germany!$H39*1.47</f>
        <v>7.35</v>
      </c>
      <c r="J39" s="90"/>
      <c r="K39" s="50">
        <f>Germany!$J39*1.47</f>
        <v>0</v>
      </c>
      <c r="L39" s="51"/>
    </row>
    <row r="40" spans="1:12" ht="15.75" customHeight="1" x14ac:dyDescent="0.15">
      <c r="A40" s="104">
        <f t="shared" ref="A40:B40" si="21">A39</f>
        <v>5</v>
      </c>
      <c r="B40" s="86" t="str">
        <f t="shared" si="21"/>
        <v>Day 5</v>
      </c>
      <c r="C40" s="54">
        <v>0.375</v>
      </c>
      <c r="D40" s="56" t="s">
        <v>122</v>
      </c>
      <c r="E40" s="95" t="s">
        <v>20</v>
      </c>
      <c r="F40" s="56" t="s">
        <v>123</v>
      </c>
      <c r="G40" s="56"/>
      <c r="H40" s="97">
        <v>0</v>
      </c>
      <c r="I40" s="58">
        <f>Germany!$H40*1.47</f>
        <v>0</v>
      </c>
      <c r="J40" s="97"/>
      <c r="K40" s="60">
        <f>Germany!$J40*1.47</f>
        <v>0</v>
      </c>
      <c r="L40" s="61" t="s">
        <v>124</v>
      </c>
    </row>
    <row r="41" spans="1:12" ht="15.75" customHeight="1" x14ac:dyDescent="0.15">
      <c r="A41" s="104">
        <f t="shared" ref="A41:B41" si="22">A40</f>
        <v>5</v>
      </c>
      <c r="B41" s="86" t="str">
        <f t="shared" si="22"/>
        <v>Day 5</v>
      </c>
      <c r="C41" s="54">
        <v>0.41666666666666669</v>
      </c>
      <c r="D41" s="56"/>
      <c r="E41" s="95"/>
      <c r="F41" s="56"/>
      <c r="G41" s="56"/>
      <c r="H41" s="97"/>
      <c r="I41" s="58">
        <f>Germany!$H41*1.47</f>
        <v>0</v>
      </c>
      <c r="J41" s="93"/>
      <c r="K41" s="60">
        <f>Germany!$J41*1.47</f>
        <v>0</v>
      </c>
      <c r="L41" s="61"/>
    </row>
    <row r="42" spans="1:12" ht="15.75" customHeight="1" x14ac:dyDescent="0.15">
      <c r="A42" s="104">
        <f t="shared" ref="A42:B42" si="23">A41</f>
        <v>5</v>
      </c>
      <c r="B42" s="86" t="str">
        <f t="shared" si="23"/>
        <v>Day 5</v>
      </c>
      <c r="C42" s="54">
        <v>0.45833333333333331</v>
      </c>
      <c r="D42" s="56" t="s">
        <v>125</v>
      </c>
      <c r="E42" s="95" t="s">
        <v>20</v>
      </c>
      <c r="F42" s="56" t="s">
        <v>62</v>
      </c>
      <c r="G42" s="56"/>
      <c r="H42" s="97">
        <v>10</v>
      </c>
      <c r="I42" s="58">
        <f>Germany!$H42*1.47</f>
        <v>14.7</v>
      </c>
      <c r="J42" s="97"/>
      <c r="K42" s="60">
        <f>Germany!$J42*1.47</f>
        <v>0</v>
      </c>
      <c r="L42" s="61" t="s">
        <v>126</v>
      </c>
    </row>
    <row r="43" spans="1:12" ht="27.75" customHeight="1" x14ac:dyDescent="0.15">
      <c r="A43" s="104">
        <f t="shared" ref="A43:B43" si="24">A42</f>
        <v>5</v>
      </c>
      <c r="B43" s="86" t="str">
        <f t="shared" si="24"/>
        <v>Day 5</v>
      </c>
      <c r="C43" s="54">
        <v>0.5</v>
      </c>
      <c r="D43" s="125" t="s">
        <v>127</v>
      </c>
      <c r="E43" s="95" t="s">
        <v>50</v>
      </c>
      <c r="F43" s="56" t="s">
        <v>128</v>
      </c>
      <c r="G43" s="56"/>
      <c r="H43" s="97">
        <v>10</v>
      </c>
      <c r="I43" s="58">
        <f>Germany!$H43*1.47</f>
        <v>14.7</v>
      </c>
      <c r="J43" s="97"/>
      <c r="K43" s="60">
        <f>Germany!$J43*1.47</f>
        <v>0</v>
      </c>
      <c r="L43" s="62"/>
    </row>
    <row r="44" spans="1:12" ht="15.75" customHeight="1" x14ac:dyDescent="0.15">
      <c r="A44" s="104">
        <f t="shared" ref="A44:B44" si="25">A43</f>
        <v>5</v>
      </c>
      <c r="B44" s="86" t="str">
        <f t="shared" si="25"/>
        <v>Day 5</v>
      </c>
      <c r="C44" s="54">
        <v>0.54166666666666663</v>
      </c>
      <c r="D44" s="55" t="s">
        <v>129</v>
      </c>
      <c r="E44" s="95" t="s">
        <v>20</v>
      </c>
      <c r="F44" s="56" t="s">
        <v>65</v>
      </c>
      <c r="G44" s="56"/>
      <c r="H44" s="97">
        <v>0</v>
      </c>
      <c r="I44" s="58">
        <f>Germany!$H44*1.47</f>
        <v>0</v>
      </c>
      <c r="J44" s="97"/>
      <c r="K44" s="60">
        <f>Germany!$J44*1.47</f>
        <v>0</v>
      </c>
      <c r="L44" s="61" t="s">
        <v>130</v>
      </c>
    </row>
    <row r="45" spans="1:12" ht="15.75" customHeight="1" x14ac:dyDescent="0.15">
      <c r="A45" s="104">
        <f t="shared" ref="A45:B45" si="26">A44</f>
        <v>5</v>
      </c>
      <c r="B45" s="86" t="str">
        <f t="shared" si="26"/>
        <v>Day 5</v>
      </c>
      <c r="C45" s="54">
        <v>0.58333333333333337</v>
      </c>
      <c r="D45" s="56"/>
      <c r="E45" s="92"/>
      <c r="F45" s="56"/>
      <c r="G45" s="56"/>
      <c r="H45" s="93"/>
      <c r="I45" s="58">
        <f>Germany!$H45*1.47</f>
        <v>0</v>
      </c>
      <c r="J45" s="93"/>
      <c r="K45" s="60">
        <f>Germany!$J45*1.47</f>
        <v>0</v>
      </c>
      <c r="L45" s="62"/>
    </row>
    <row r="46" spans="1:12" ht="29.25" customHeight="1" x14ac:dyDescent="0.15">
      <c r="A46" s="104">
        <f t="shared" ref="A46:B46" si="27">A45</f>
        <v>5</v>
      </c>
      <c r="B46" s="86" t="str">
        <f t="shared" si="27"/>
        <v>Day 5</v>
      </c>
      <c r="C46" s="54">
        <v>0.625</v>
      </c>
      <c r="D46" s="55" t="s">
        <v>131</v>
      </c>
      <c r="E46" s="95" t="s">
        <v>20</v>
      </c>
      <c r="F46" s="55" t="s">
        <v>132</v>
      </c>
      <c r="G46" s="56"/>
      <c r="H46" s="97">
        <v>0</v>
      </c>
      <c r="I46" s="58">
        <f>Germany!$H46*1.47</f>
        <v>0</v>
      </c>
      <c r="J46" s="97"/>
      <c r="K46" s="60">
        <f>Germany!$J46*1.47</f>
        <v>0</v>
      </c>
      <c r="L46" s="61" t="s">
        <v>133</v>
      </c>
    </row>
    <row r="47" spans="1:12" ht="33" customHeight="1" x14ac:dyDescent="0.15">
      <c r="A47" s="104">
        <f t="shared" ref="A47:B47" si="28">A46</f>
        <v>5</v>
      </c>
      <c r="B47" s="86" t="str">
        <f t="shared" si="28"/>
        <v>Day 5</v>
      </c>
      <c r="C47" s="54">
        <v>0.66666666666666663</v>
      </c>
      <c r="D47" s="55" t="s">
        <v>134</v>
      </c>
      <c r="E47" s="95" t="s">
        <v>20</v>
      </c>
      <c r="F47" s="56" t="s">
        <v>135</v>
      </c>
      <c r="G47" s="56"/>
      <c r="H47" s="97">
        <v>0</v>
      </c>
      <c r="I47" s="58">
        <f>Germany!$H47*1.47</f>
        <v>0</v>
      </c>
      <c r="J47" s="97"/>
      <c r="K47" s="60">
        <f>Germany!$J47*1.47</f>
        <v>0</v>
      </c>
      <c r="L47" s="81" t="s">
        <v>136</v>
      </c>
    </row>
    <row r="48" spans="1:12" ht="17.25" customHeight="1" x14ac:dyDescent="0.15">
      <c r="A48" s="104">
        <f t="shared" ref="A48:B48" si="29">A47</f>
        <v>5</v>
      </c>
      <c r="B48" s="86" t="str">
        <f t="shared" si="29"/>
        <v>Day 5</v>
      </c>
      <c r="C48" s="54">
        <v>0.70833333333333337</v>
      </c>
      <c r="D48" s="55"/>
      <c r="E48" s="95"/>
      <c r="F48" s="56"/>
      <c r="G48" s="56"/>
      <c r="H48" s="97"/>
      <c r="I48" s="58">
        <f>Germany!$H48*1.47</f>
        <v>0</v>
      </c>
      <c r="J48" s="93"/>
      <c r="K48" s="60">
        <f>Germany!$J48*1.47</f>
        <v>0</v>
      </c>
      <c r="L48" s="81"/>
    </row>
    <row r="49" spans="1:12" ht="14.25" customHeight="1" x14ac:dyDescent="0.15">
      <c r="A49" s="104">
        <f t="shared" ref="A49:B49" si="30">A48</f>
        <v>5</v>
      </c>
      <c r="B49" s="86" t="str">
        <f t="shared" si="30"/>
        <v>Day 5</v>
      </c>
      <c r="C49" s="54">
        <v>0.75</v>
      </c>
      <c r="D49" s="56" t="s">
        <v>137</v>
      </c>
      <c r="E49" s="95" t="s">
        <v>50</v>
      </c>
      <c r="F49" s="56" t="s">
        <v>45</v>
      </c>
      <c r="G49" s="56"/>
      <c r="H49" s="97">
        <v>25</v>
      </c>
      <c r="I49" s="58">
        <f>Germany!$H49*1.47</f>
        <v>36.75</v>
      </c>
      <c r="J49" s="97"/>
      <c r="K49" s="60">
        <f>Germany!$J49*1.47</f>
        <v>0</v>
      </c>
      <c r="L49" s="62"/>
    </row>
    <row r="50" spans="1:12" ht="15.75" customHeight="1" x14ac:dyDescent="0.15">
      <c r="A50" s="104">
        <f t="shared" ref="A50:B50" si="31">A49</f>
        <v>5</v>
      </c>
      <c r="B50" s="86" t="str">
        <f t="shared" si="31"/>
        <v>Day 5</v>
      </c>
      <c r="C50" s="54">
        <v>0.79166666666666663</v>
      </c>
      <c r="D50" s="56" t="s">
        <v>138</v>
      </c>
      <c r="E50" s="95" t="s">
        <v>20</v>
      </c>
      <c r="F50" s="56" t="s">
        <v>39</v>
      </c>
      <c r="G50" s="71"/>
      <c r="H50" s="93">
        <v>0</v>
      </c>
      <c r="I50" s="58">
        <f>Germany!$H50*1.47</f>
        <v>0</v>
      </c>
      <c r="J50" s="93"/>
      <c r="K50" s="60">
        <f>Germany!$J50*1.47</f>
        <v>0</v>
      </c>
      <c r="L50" s="62"/>
    </row>
    <row r="51" spans="1:12" ht="15.75" customHeight="1" x14ac:dyDescent="0.15">
      <c r="A51" s="104">
        <f t="shared" ref="A51:B51" si="32">A50</f>
        <v>5</v>
      </c>
      <c r="B51" s="86" t="str">
        <f t="shared" si="32"/>
        <v>Day 5</v>
      </c>
      <c r="C51" s="54">
        <v>0.83333333333333337</v>
      </c>
      <c r="D51" s="56" t="s">
        <v>139</v>
      </c>
      <c r="E51" s="95" t="s">
        <v>20</v>
      </c>
      <c r="F51" s="71"/>
      <c r="G51" s="71"/>
      <c r="H51" s="93">
        <v>0</v>
      </c>
      <c r="I51" s="58">
        <f>Germany!$H51*1.47</f>
        <v>0</v>
      </c>
      <c r="J51" s="97"/>
      <c r="K51" s="60">
        <f>Germany!$J51*1.47</f>
        <v>0</v>
      </c>
      <c r="L51" s="62"/>
    </row>
    <row r="52" spans="1:12" ht="15.75" customHeight="1" x14ac:dyDescent="0.15">
      <c r="A52" s="104">
        <f t="shared" ref="A52:B52" si="33">A51</f>
        <v>5</v>
      </c>
      <c r="B52" s="86" t="str">
        <f t="shared" si="33"/>
        <v>Day 5</v>
      </c>
      <c r="C52" s="54">
        <v>0.875</v>
      </c>
      <c r="D52" s="56"/>
      <c r="E52" s="95"/>
      <c r="F52" s="71"/>
      <c r="G52" s="71"/>
      <c r="H52" s="93"/>
      <c r="I52" s="58">
        <f>Germany!$H52*1.47</f>
        <v>0</v>
      </c>
      <c r="J52" s="97"/>
      <c r="K52" s="60">
        <f>Germany!$J52*1.47</f>
        <v>0</v>
      </c>
      <c r="L52" s="62"/>
    </row>
    <row r="53" spans="1:12" ht="15.75" customHeight="1" x14ac:dyDescent="0.15">
      <c r="A53" s="104">
        <f t="shared" ref="A53:B53" si="34">A52</f>
        <v>5</v>
      </c>
      <c r="B53" s="105" t="str">
        <f t="shared" si="34"/>
        <v>Day 5</v>
      </c>
      <c r="C53" s="72">
        <v>0.91666666666666663</v>
      </c>
      <c r="D53" s="73" t="s">
        <v>118</v>
      </c>
      <c r="E53" s="98" t="s">
        <v>6</v>
      </c>
      <c r="F53" s="73" t="s">
        <v>37</v>
      </c>
      <c r="G53" s="74"/>
      <c r="H53" s="99">
        <v>100</v>
      </c>
      <c r="I53" s="76">
        <f>Germany!$H53*1.47</f>
        <v>147</v>
      </c>
      <c r="J53" s="106"/>
      <c r="K53" s="78">
        <f>Germany!$J53*1.47</f>
        <v>0</v>
      </c>
      <c r="L53" s="131"/>
    </row>
    <row r="54" spans="1:12" ht="15.75" customHeight="1" x14ac:dyDescent="0.15">
      <c r="A54" s="101">
        <f>A53+1</f>
        <v>6</v>
      </c>
      <c r="B54" s="102" t="s">
        <v>254</v>
      </c>
      <c r="C54" s="44">
        <v>0.29166666666666669</v>
      </c>
      <c r="D54" s="45" t="s">
        <v>140</v>
      </c>
      <c r="E54" s="89" t="s">
        <v>50</v>
      </c>
      <c r="F54" s="45" t="s">
        <v>123</v>
      </c>
      <c r="G54" s="46"/>
      <c r="H54" s="90">
        <v>5</v>
      </c>
      <c r="I54" s="48">
        <f>Germany!$H54*1.47</f>
        <v>7.35</v>
      </c>
      <c r="J54" s="90"/>
      <c r="K54" s="50">
        <f>Germany!$J54*1.47</f>
        <v>0</v>
      </c>
      <c r="L54" s="80"/>
    </row>
    <row r="55" spans="1:12" ht="30.75" customHeight="1" x14ac:dyDescent="0.15">
      <c r="A55" s="104">
        <v>6</v>
      </c>
      <c r="B55" s="86" t="str">
        <f>B54</f>
        <v>Day 6</v>
      </c>
      <c r="C55" s="54">
        <v>0.33333333333333331</v>
      </c>
      <c r="D55" s="55" t="s">
        <v>141</v>
      </c>
      <c r="E55" s="95" t="s">
        <v>20</v>
      </c>
      <c r="F55" s="56" t="s">
        <v>53</v>
      </c>
      <c r="G55" s="56"/>
      <c r="H55" s="97">
        <v>75</v>
      </c>
      <c r="I55" s="58">
        <f>Germany!$H55*1.47</f>
        <v>110.25</v>
      </c>
      <c r="J55" s="93"/>
      <c r="K55" s="60">
        <f>Germany!$J55*1.47</f>
        <v>0</v>
      </c>
      <c r="L55" s="100" t="s">
        <v>142</v>
      </c>
    </row>
    <row r="56" spans="1:12" ht="15.75" customHeight="1" x14ac:dyDescent="0.15">
      <c r="A56" s="104">
        <f t="shared" ref="A56:B56" si="35">A54</f>
        <v>6</v>
      </c>
      <c r="B56" s="86" t="str">
        <f t="shared" si="35"/>
        <v>Day 6</v>
      </c>
      <c r="C56" s="54">
        <v>0.375</v>
      </c>
      <c r="D56" s="56"/>
      <c r="E56" s="95"/>
      <c r="F56" s="56"/>
      <c r="G56" s="56"/>
      <c r="H56" s="93"/>
      <c r="I56" s="58">
        <f>Germany!$H56*1.47</f>
        <v>0</v>
      </c>
      <c r="J56" s="93"/>
      <c r="K56" s="60">
        <f>Germany!$J56*1.47</f>
        <v>0</v>
      </c>
      <c r="L56" s="62"/>
    </row>
    <row r="57" spans="1:12" ht="15.75" customHeight="1" x14ac:dyDescent="0.15">
      <c r="A57" s="104">
        <f t="shared" ref="A57:B57" si="36">A56</f>
        <v>6</v>
      </c>
      <c r="B57" s="86" t="str">
        <f t="shared" si="36"/>
        <v>Day 6</v>
      </c>
      <c r="C57" s="54">
        <v>0.41666666666666669</v>
      </c>
      <c r="D57" s="56" t="s">
        <v>143</v>
      </c>
      <c r="E57" s="95" t="s">
        <v>20</v>
      </c>
      <c r="F57" s="56" t="s">
        <v>144</v>
      </c>
      <c r="G57" s="56"/>
      <c r="H57" s="97">
        <v>9</v>
      </c>
      <c r="I57" s="58">
        <f>Germany!$H57*1.47</f>
        <v>13.23</v>
      </c>
      <c r="J57" s="97"/>
      <c r="K57" s="60">
        <f>Germany!$J57*1.47</f>
        <v>0</v>
      </c>
      <c r="L57" s="61"/>
    </row>
    <row r="58" spans="1:12" ht="15.75" customHeight="1" x14ac:dyDescent="0.15">
      <c r="A58" s="104">
        <f t="shared" ref="A58:B58" si="37">A57</f>
        <v>6</v>
      </c>
      <c r="B58" s="86" t="str">
        <f t="shared" si="37"/>
        <v>Day 6</v>
      </c>
      <c r="C58" s="54">
        <v>0.45833333333333331</v>
      </c>
      <c r="D58" s="56" t="s">
        <v>145</v>
      </c>
      <c r="E58" s="95" t="s">
        <v>20</v>
      </c>
      <c r="F58" s="56" t="s">
        <v>146</v>
      </c>
      <c r="G58" s="56"/>
      <c r="H58" s="97">
        <v>0</v>
      </c>
      <c r="I58" s="58">
        <f>Germany!$H58*1.47</f>
        <v>0</v>
      </c>
      <c r="J58" s="93"/>
      <c r="K58" s="60">
        <f>Germany!$J58*1.47</f>
        <v>0</v>
      </c>
      <c r="L58" s="62"/>
    </row>
    <row r="59" spans="1:12" ht="15.75" customHeight="1" x14ac:dyDescent="0.15">
      <c r="A59" s="104">
        <f t="shared" ref="A59:B59" si="38">A58</f>
        <v>6</v>
      </c>
      <c r="B59" s="86" t="str">
        <f t="shared" si="38"/>
        <v>Day 6</v>
      </c>
      <c r="C59" s="54">
        <v>0.5</v>
      </c>
      <c r="D59" s="56"/>
      <c r="E59" s="95"/>
      <c r="F59" s="56"/>
      <c r="G59" s="56"/>
      <c r="H59" s="97"/>
      <c r="I59" s="58">
        <f>Germany!$H59*1.47</f>
        <v>0</v>
      </c>
      <c r="J59" s="93"/>
      <c r="K59" s="60">
        <f>Germany!$J59*1.47</f>
        <v>0</v>
      </c>
      <c r="L59" s="62"/>
    </row>
    <row r="60" spans="1:12" ht="25.5" customHeight="1" x14ac:dyDescent="0.15">
      <c r="A60" s="104">
        <f t="shared" ref="A60:B60" si="39">A59</f>
        <v>6</v>
      </c>
      <c r="B60" s="86" t="str">
        <f t="shared" si="39"/>
        <v>Day 6</v>
      </c>
      <c r="C60" s="54">
        <v>0.54166666666666663</v>
      </c>
      <c r="D60" s="125" t="s">
        <v>147</v>
      </c>
      <c r="E60" s="95" t="s">
        <v>50</v>
      </c>
      <c r="F60" s="56" t="s">
        <v>148</v>
      </c>
      <c r="G60" s="56"/>
      <c r="H60" s="97">
        <v>15</v>
      </c>
      <c r="I60" s="58">
        <f>Germany!$H60*1.47</f>
        <v>22.05</v>
      </c>
      <c r="J60" s="97"/>
      <c r="K60" s="60">
        <f>Germany!$J60*1.47</f>
        <v>0</v>
      </c>
      <c r="L60" s="62"/>
    </row>
    <row r="61" spans="1:12" ht="15.75" customHeight="1" x14ac:dyDescent="0.15">
      <c r="A61" s="104">
        <f t="shared" ref="A61:B61" si="40">A60</f>
        <v>6</v>
      </c>
      <c r="B61" s="86" t="str">
        <f t="shared" si="40"/>
        <v>Day 6</v>
      </c>
      <c r="C61" s="54">
        <v>0.58333333333333337</v>
      </c>
      <c r="D61" s="56" t="s">
        <v>149</v>
      </c>
      <c r="E61" s="95" t="s">
        <v>20</v>
      </c>
      <c r="F61" s="56" t="s">
        <v>150</v>
      </c>
      <c r="G61" s="56"/>
      <c r="H61" s="97">
        <v>15</v>
      </c>
      <c r="I61" s="58">
        <f>Germany!$H61*1.47</f>
        <v>22.05</v>
      </c>
      <c r="J61" s="97"/>
      <c r="K61" s="60">
        <f>Germany!$J61*1.47</f>
        <v>0</v>
      </c>
      <c r="L61" s="61" t="s">
        <v>151</v>
      </c>
    </row>
    <row r="62" spans="1:12" ht="15.75" customHeight="1" x14ac:dyDescent="0.15">
      <c r="A62" s="104">
        <f t="shared" ref="A62:B62" si="41">A61</f>
        <v>6</v>
      </c>
      <c r="B62" s="86" t="str">
        <f t="shared" si="41"/>
        <v>Day 6</v>
      </c>
      <c r="C62" s="54">
        <v>0.625</v>
      </c>
      <c r="D62" s="71"/>
      <c r="E62" s="92"/>
      <c r="F62" s="56"/>
      <c r="G62" s="56"/>
      <c r="H62" s="93"/>
      <c r="I62" s="58">
        <f>Germany!$H62*1.47</f>
        <v>0</v>
      </c>
      <c r="J62" s="93"/>
      <c r="K62" s="60">
        <f>Germany!$J62*1.47</f>
        <v>0</v>
      </c>
      <c r="L62" s="62"/>
    </row>
    <row r="63" spans="1:12" ht="15.75" customHeight="1" x14ac:dyDescent="0.15">
      <c r="A63" s="104">
        <f t="shared" ref="A63:B63" si="42">A62</f>
        <v>6</v>
      </c>
      <c r="B63" s="86" t="str">
        <f t="shared" si="42"/>
        <v>Day 6</v>
      </c>
      <c r="C63" s="54">
        <v>0.66666666666666663</v>
      </c>
      <c r="D63" s="56" t="s">
        <v>152</v>
      </c>
      <c r="E63" s="95" t="s">
        <v>20</v>
      </c>
      <c r="F63" s="56" t="s">
        <v>150</v>
      </c>
      <c r="G63" s="56"/>
      <c r="H63" s="97">
        <v>0</v>
      </c>
      <c r="I63" s="58">
        <f>Germany!$H63*1.47</f>
        <v>0</v>
      </c>
      <c r="J63" s="97"/>
      <c r="K63" s="60">
        <f>Germany!$J63*1.47</f>
        <v>0</v>
      </c>
      <c r="L63" s="62"/>
    </row>
    <row r="64" spans="1:12" ht="15.75" customHeight="1" x14ac:dyDescent="0.15">
      <c r="A64" s="104">
        <f t="shared" ref="A64:B64" si="43">A63</f>
        <v>6</v>
      </c>
      <c r="B64" s="86" t="str">
        <f t="shared" si="43"/>
        <v>Day 6</v>
      </c>
      <c r="C64" s="54">
        <v>0.70833333333333337</v>
      </c>
      <c r="D64" s="56" t="s">
        <v>153</v>
      </c>
      <c r="E64" s="95" t="s">
        <v>20</v>
      </c>
      <c r="F64" s="56" t="s">
        <v>144</v>
      </c>
      <c r="G64" s="56"/>
      <c r="H64" s="97">
        <v>0</v>
      </c>
      <c r="I64" s="58">
        <f>Germany!$H64*1.47</f>
        <v>0</v>
      </c>
      <c r="J64" s="97"/>
      <c r="K64" s="60">
        <f>Germany!$J64*1.47</f>
        <v>0</v>
      </c>
      <c r="L64" s="62"/>
    </row>
    <row r="65" spans="1:12" ht="15.75" customHeight="1" x14ac:dyDescent="0.15">
      <c r="A65" s="104">
        <f t="shared" ref="A65:B65" si="44">A64</f>
        <v>6</v>
      </c>
      <c r="B65" s="86" t="str">
        <f t="shared" si="44"/>
        <v>Day 6</v>
      </c>
      <c r="C65" s="54">
        <v>0.75</v>
      </c>
      <c r="D65" s="56"/>
      <c r="E65" s="95"/>
      <c r="F65" s="56"/>
      <c r="G65" s="56"/>
      <c r="H65" s="97"/>
      <c r="I65" s="58">
        <f>Germany!$H65*1.47</f>
        <v>0</v>
      </c>
      <c r="J65" s="93"/>
      <c r="K65" s="60">
        <f>Germany!$J65*1.47</f>
        <v>0</v>
      </c>
      <c r="L65" s="62"/>
    </row>
    <row r="66" spans="1:12" ht="52" customHeight="1" x14ac:dyDescent="0.15">
      <c r="A66" s="104">
        <f t="shared" ref="A66:B66" si="45">A65</f>
        <v>6</v>
      </c>
      <c r="B66" s="86" t="str">
        <f t="shared" si="45"/>
        <v>Day 6</v>
      </c>
      <c r="C66" s="54">
        <v>0.79166666666666663</v>
      </c>
      <c r="D66" s="55" t="s">
        <v>154</v>
      </c>
      <c r="E66" s="95" t="s">
        <v>50</v>
      </c>
      <c r="F66" s="56" t="s">
        <v>65</v>
      </c>
      <c r="G66" s="56"/>
      <c r="H66" s="97">
        <v>15</v>
      </c>
      <c r="I66" s="58">
        <f>Germany!$H66*1.47</f>
        <v>22.05</v>
      </c>
      <c r="J66" s="93"/>
      <c r="K66" s="60">
        <f>Germany!$J66*1.47</f>
        <v>0</v>
      </c>
      <c r="L66" s="61" t="s">
        <v>155</v>
      </c>
    </row>
    <row r="67" spans="1:12" ht="15.75" customHeight="1" x14ac:dyDescent="0.15">
      <c r="A67" s="104">
        <f t="shared" ref="A67:B67" si="46">A66</f>
        <v>6</v>
      </c>
      <c r="B67" s="86" t="str">
        <f t="shared" si="46"/>
        <v>Day 6</v>
      </c>
      <c r="C67" s="54">
        <v>0.83333333333333337</v>
      </c>
      <c r="D67" s="55"/>
      <c r="E67" s="95"/>
      <c r="F67" s="56"/>
      <c r="G67" s="56"/>
      <c r="H67" s="97"/>
      <c r="I67" s="58">
        <f>Germany!$H67*1.47</f>
        <v>0</v>
      </c>
      <c r="J67" s="93"/>
      <c r="K67" s="60">
        <f>Germany!$J67*1.47</f>
        <v>0</v>
      </c>
      <c r="L67" s="62"/>
    </row>
    <row r="68" spans="1:12" ht="15.75" customHeight="1" x14ac:dyDescent="0.15">
      <c r="A68" s="104">
        <f t="shared" ref="A68:B68" si="47">A67</f>
        <v>6</v>
      </c>
      <c r="B68" s="86" t="str">
        <f t="shared" si="47"/>
        <v>Day 6</v>
      </c>
      <c r="C68" s="54">
        <v>0.875</v>
      </c>
      <c r="D68" s="56"/>
      <c r="E68" s="92"/>
      <c r="F68" s="71"/>
      <c r="G68" s="71"/>
      <c r="H68" s="93"/>
      <c r="I68" s="58">
        <f>Germany!$H68*1.47</f>
        <v>0</v>
      </c>
      <c r="J68" s="93"/>
      <c r="K68" s="60">
        <f>Germany!$J68*1.47</f>
        <v>0</v>
      </c>
      <c r="L68" s="62"/>
    </row>
    <row r="69" spans="1:12" ht="15.75" customHeight="1" x14ac:dyDescent="0.15">
      <c r="A69" s="107">
        <f t="shared" ref="A69:B69" si="48">A68</f>
        <v>6</v>
      </c>
      <c r="B69" s="105" t="str">
        <f t="shared" si="48"/>
        <v>Day 6</v>
      </c>
      <c r="C69" s="72">
        <v>0.91666666666666663</v>
      </c>
      <c r="D69" s="73" t="s">
        <v>118</v>
      </c>
      <c r="E69" s="98" t="s">
        <v>6</v>
      </c>
      <c r="F69" s="73" t="s">
        <v>79</v>
      </c>
      <c r="G69" s="74"/>
      <c r="H69" s="99">
        <v>100</v>
      </c>
      <c r="I69" s="76">
        <f>Germany!$H69*1.47</f>
        <v>147</v>
      </c>
      <c r="J69" s="106"/>
      <c r="K69" s="78">
        <f>Germany!$J69*1.47</f>
        <v>0</v>
      </c>
      <c r="L69" s="131"/>
    </row>
    <row r="70" spans="1:12" ht="15.75" customHeight="1" x14ac:dyDescent="0.15">
      <c r="A70" s="101">
        <f>A69+1</f>
        <v>7</v>
      </c>
      <c r="B70" s="102" t="s">
        <v>255</v>
      </c>
      <c r="C70" s="44">
        <v>0.29166666666666669</v>
      </c>
      <c r="D70" s="45" t="s">
        <v>156</v>
      </c>
      <c r="E70" s="89" t="s">
        <v>50</v>
      </c>
      <c r="F70" s="46"/>
      <c r="G70" s="46"/>
      <c r="H70" s="90">
        <v>5</v>
      </c>
      <c r="I70" s="48">
        <f>Germany!$H70*1.47</f>
        <v>7.35</v>
      </c>
      <c r="J70" s="90"/>
      <c r="K70" s="50">
        <f>Germany!$J70*1.47</f>
        <v>0</v>
      </c>
      <c r="L70" s="80"/>
    </row>
    <row r="71" spans="1:12" ht="15.75" customHeight="1" x14ac:dyDescent="0.15">
      <c r="A71" s="104">
        <f t="shared" ref="A71:B71" si="49">A70</f>
        <v>7</v>
      </c>
      <c r="B71" s="86" t="str">
        <f t="shared" si="49"/>
        <v>Day 7</v>
      </c>
      <c r="C71" s="54">
        <v>0.3125</v>
      </c>
      <c r="D71" s="56" t="s">
        <v>157</v>
      </c>
      <c r="E71" s="95" t="s">
        <v>29</v>
      </c>
      <c r="F71" s="56" t="s">
        <v>39</v>
      </c>
      <c r="G71" s="56"/>
      <c r="H71" s="97">
        <v>0</v>
      </c>
      <c r="I71" s="58">
        <f>Germany!$H71*1.47</f>
        <v>0</v>
      </c>
      <c r="J71" s="93"/>
      <c r="K71" s="60">
        <f>Germany!$J71*1.47</f>
        <v>0</v>
      </c>
      <c r="L71" s="62"/>
    </row>
    <row r="72" spans="1:12" ht="15.75" customHeight="1" x14ac:dyDescent="0.15">
      <c r="A72" s="104">
        <f t="shared" ref="A72:B72" si="50">A71</f>
        <v>7</v>
      </c>
      <c r="B72" s="86" t="str">
        <f t="shared" si="50"/>
        <v>Day 7</v>
      </c>
      <c r="C72" s="54">
        <v>0.33333333333333331</v>
      </c>
      <c r="D72" s="88" t="s">
        <v>275</v>
      </c>
      <c r="E72" s="95" t="s">
        <v>29</v>
      </c>
      <c r="F72" s="56" t="s">
        <v>158</v>
      </c>
      <c r="G72" s="56"/>
      <c r="H72" s="97">
        <v>25</v>
      </c>
      <c r="I72" s="58">
        <f>Germany!$H72*1.47</f>
        <v>36.75</v>
      </c>
      <c r="J72" s="97"/>
      <c r="K72" s="60">
        <f>Germany!$J72*1.47</f>
        <v>0</v>
      </c>
      <c r="L72" s="126" t="s">
        <v>276</v>
      </c>
    </row>
    <row r="73" spans="1:12" ht="15.75" customHeight="1" x14ac:dyDescent="0.15">
      <c r="A73" s="104">
        <f t="shared" ref="A73:B73" si="51">A72</f>
        <v>7</v>
      </c>
      <c r="B73" s="86" t="str">
        <f t="shared" si="51"/>
        <v>Day 7</v>
      </c>
      <c r="C73" s="54">
        <v>0.375</v>
      </c>
      <c r="D73" s="56"/>
      <c r="E73" s="95"/>
      <c r="F73" s="56"/>
      <c r="G73" s="56"/>
      <c r="H73" s="97"/>
      <c r="I73" s="58">
        <f>Germany!$H73*1.47</f>
        <v>0</v>
      </c>
      <c r="J73" s="93"/>
      <c r="K73" s="60">
        <f>Germany!$J73*1.47</f>
        <v>0</v>
      </c>
      <c r="L73" s="62"/>
    </row>
    <row r="74" spans="1:12" ht="15.75" customHeight="1" x14ac:dyDescent="0.15">
      <c r="A74" s="107">
        <f t="shared" ref="A74:B74" si="52">A73</f>
        <v>7</v>
      </c>
      <c r="B74" s="105" t="str">
        <f t="shared" si="52"/>
        <v>Day 7</v>
      </c>
      <c r="C74" s="72">
        <v>0.41666666666666669</v>
      </c>
      <c r="D74" s="74"/>
      <c r="E74" s="108"/>
      <c r="F74" s="73"/>
      <c r="G74" s="73"/>
      <c r="H74" s="106"/>
      <c r="I74" s="76">
        <f>Germany!$H74*1.47</f>
        <v>0</v>
      </c>
      <c r="J74" s="106"/>
      <c r="K74" s="78">
        <f>Germany!$J74*1.47</f>
        <v>0</v>
      </c>
      <c r="L74" s="85"/>
    </row>
    <row r="75" spans="1:12" ht="15.75" customHeight="1" x14ac:dyDescent="0.15">
      <c r="A75" s="144" t="s">
        <v>75</v>
      </c>
      <c r="B75" s="145"/>
      <c r="C75" s="146"/>
      <c r="D75" s="147"/>
      <c r="E75" s="148"/>
      <c r="F75" s="148"/>
      <c r="G75" s="148"/>
      <c r="H75" s="149">
        <f t="shared" ref="H75:J75" si="53">SUM(H8:H74)</f>
        <v>818</v>
      </c>
      <c r="I75" s="150">
        <f t="shared" si="53"/>
        <v>1202.46</v>
      </c>
      <c r="J75" s="149">
        <f t="shared" si="53"/>
        <v>0</v>
      </c>
      <c r="K75" s="151">
        <f>SUM(K8:K53)</f>
        <v>0</v>
      </c>
      <c r="L75" s="152"/>
    </row>
    <row r="76" spans="1:12" ht="15.75" customHeight="1" x14ac:dyDescent="0.15"/>
    <row r="77" spans="1:12" ht="15.75" customHeight="1" x14ac:dyDescent="0.15"/>
    <row r="78" spans="1:12" ht="15.75" customHeight="1" x14ac:dyDescent="0.15"/>
    <row r="79" spans="1:12" ht="15.75" customHeight="1" x14ac:dyDescent="0.15"/>
    <row r="80" spans="1:12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</sheetData>
  <conditionalFormatting sqref="L53 L38 L69">
    <cfRule type="colorScale" priority="1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E8:E74">
      <formula1>"Travel,Accomodation,Food,Activity,Car"</formula1>
    </dataValidation>
  </dataValidations>
  <hyperlinks>
    <hyperlink ref="L25" r:id="rId1" location="sts=true&amp;so=N%C3%BCrnberg%20Hbf&amp;zo=M%C3%BCnchen%20Hbf&amp;kl=2&amp;r=13:16:KLASSENLOS:1&amp;soid=A%3D1%40O%3DN%C3%BCrnberg%20Hbf%40X%3D11082989%40Y%3D49445615%40U%3D80%40L%3D8000284%40B%3D1%40p%3D1700511817%40&amp;zoid=A%3D1%40O%3DM%C3%BCnchen%20Hbf%40X%3D11558339%40Y%3D48140229%40U%3D80%40L%3D8000261%40B%3D1%40p%3D1700511817%40&amp;sot=ST&amp;zot=ST&amp;soei=8000284&amp;zoei=8000261&amp;hd=2023-11-23T00:56:00&amp;hza=D&amp;ar=false&amp;s=true&amp;d=false&amp;hz=%5B%5D&amp;fm=false&amp;bp=false" display="https://www.bahn.de/buchung/fahrplan/suche#sts=true&amp;so=N%C3%BCrnberg%20Hbf&amp;zo=M%C3%BCnchen%20Hbf&amp;kl=2&amp;r=13:16:KLASSENLOS:1&amp;soid=A%3D1%40O%3DN%C3%BCrnberg%20Hbf%40X%3D11082989%40Y%3D49445615%40U%3D80%40L%3D8000284%40B%3D1%40p%3D1700511817%40&amp;zoid=A%3D1%40O"/>
    <hyperlink ref="L55" r:id="rId2"/>
  </hyperlinks>
  <pageMargins left="0.7" right="0.7" top="0.75" bottom="0.75" header="0" footer="0"/>
  <pageSetup orientation="landscape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7"/>
  <sheetViews>
    <sheetView showGridLines="0" topLeftCell="C63" zoomScale="158" workbookViewId="0">
      <selection activeCell="D51" sqref="D51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7" width="17" customWidth="1"/>
    <col min="8" max="8" width="18.6640625" customWidth="1"/>
    <col min="9" max="10" width="19" customWidth="1"/>
    <col min="11" max="11" width="20.33203125" customWidth="1"/>
    <col min="12" max="12" width="64.83203125" customWidth="1"/>
    <col min="13" max="17" width="14.5" customWidth="1"/>
  </cols>
  <sheetData>
    <row r="1" spans="1:12" ht="15" customHeight="1" x14ac:dyDescent="0.15">
      <c r="B1" s="13" t="s">
        <v>14</v>
      </c>
    </row>
    <row r="2" spans="1:12" ht="15" customHeight="1" x14ac:dyDescent="0.15">
      <c r="A2" s="121" t="s">
        <v>15</v>
      </c>
      <c r="B2" s="14">
        <v>1600</v>
      </c>
    </row>
    <row r="3" spans="1:12" ht="15" customHeight="1" x14ac:dyDescent="0.15">
      <c r="A3" s="121" t="s">
        <v>16</v>
      </c>
      <c r="B3" s="15">
        <f>I80</f>
        <v>1519.98</v>
      </c>
    </row>
    <row r="4" spans="1:12" ht="15" customHeight="1" x14ac:dyDescent="0.15">
      <c r="A4" s="122" t="s">
        <v>17</v>
      </c>
      <c r="B4" s="16">
        <f>B2-B3</f>
        <v>80.019999999999982</v>
      </c>
    </row>
    <row r="5" spans="1:12" ht="13" x14ac:dyDescent="0.15">
      <c r="A5" s="123" t="s">
        <v>18</v>
      </c>
      <c r="B5" s="17">
        <f>K80</f>
        <v>0</v>
      </c>
    </row>
    <row r="6" spans="1:12" ht="15" customHeight="1" x14ac:dyDescent="0.15">
      <c r="H6" t="s">
        <v>260</v>
      </c>
    </row>
    <row r="7" spans="1:12" ht="12.75" customHeight="1" x14ac:dyDescent="0.15">
      <c r="A7" s="40" t="s">
        <v>19</v>
      </c>
      <c r="B7" s="127" t="s">
        <v>0</v>
      </c>
      <c r="C7" s="127" t="s">
        <v>1</v>
      </c>
      <c r="D7" s="127" t="s">
        <v>20</v>
      </c>
      <c r="E7" s="127" t="s">
        <v>21</v>
      </c>
      <c r="F7" s="127" t="s">
        <v>22</v>
      </c>
      <c r="G7" s="127" t="s">
        <v>23</v>
      </c>
      <c r="H7" s="127" t="s">
        <v>94</v>
      </c>
      <c r="I7" s="129" t="s">
        <v>25</v>
      </c>
      <c r="J7" s="129" t="s">
        <v>95</v>
      </c>
      <c r="K7" s="129" t="s">
        <v>27</v>
      </c>
      <c r="L7" s="41" t="s">
        <v>28</v>
      </c>
    </row>
    <row r="8" spans="1:12" ht="13" x14ac:dyDescent="0.15">
      <c r="A8" s="101">
        <v>7</v>
      </c>
      <c r="B8" s="43" t="s">
        <v>255</v>
      </c>
      <c r="C8" s="44">
        <v>0.33333333333333331</v>
      </c>
      <c r="D8" s="45"/>
      <c r="E8" s="89" t="s">
        <v>29</v>
      </c>
      <c r="F8" s="46"/>
      <c r="G8" s="46"/>
      <c r="H8" s="90"/>
      <c r="I8" s="48">
        <f>Austria!$H8*1.47</f>
        <v>0</v>
      </c>
      <c r="J8" s="91"/>
      <c r="K8" s="50">
        <f>Austria!$J8*1.47</f>
        <v>0</v>
      </c>
      <c r="L8" s="51"/>
    </row>
    <row r="9" spans="1:12" ht="26" x14ac:dyDescent="0.15">
      <c r="A9" s="52">
        <v>7</v>
      </c>
      <c r="B9" s="53" t="str">
        <f>B8</f>
        <v>Day 7</v>
      </c>
      <c r="C9" s="54">
        <v>0.375</v>
      </c>
      <c r="D9" s="109" t="s">
        <v>159</v>
      </c>
      <c r="E9" s="56" t="s">
        <v>20</v>
      </c>
      <c r="F9" s="56"/>
      <c r="G9" s="56"/>
      <c r="H9" s="110">
        <v>35</v>
      </c>
      <c r="I9" s="58">
        <f>Austria!$H9*1.47</f>
        <v>51.449999999999996</v>
      </c>
      <c r="J9" s="97"/>
      <c r="K9" s="60">
        <f>Austria!$J9*1.47</f>
        <v>0</v>
      </c>
      <c r="L9" s="111" t="s">
        <v>160</v>
      </c>
    </row>
    <row r="10" spans="1:12" ht="13" x14ac:dyDescent="0.15">
      <c r="A10" s="52">
        <f t="shared" ref="A10:B10" si="0">A9</f>
        <v>7</v>
      </c>
      <c r="B10" s="53" t="str">
        <f t="shared" si="0"/>
        <v>Day 7</v>
      </c>
      <c r="C10" s="54">
        <v>0.41666666666666669</v>
      </c>
      <c r="D10" s="153" t="s">
        <v>277</v>
      </c>
      <c r="E10" s="56" t="s">
        <v>29</v>
      </c>
      <c r="F10" s="56"/>
      <c r="G10" s="56"/>
      <c r="H10" s="110">
        <v>4.5</v>
      </c>
      <c r="I10" s="58">
        <f>Austria!$H10*1.47</f>
        <v>6.6150000000000002</v>
      </c>
      <c r="J10" s="97"/>
      <c r="K10" s="60">
        <f>Austria!$J10*1.47</f>
        <v>0</v>
      </c>
      <c r="L10" s="61" t="s">
        <v>161</v>
      </c>
    </row>
    <row r="11" spans="1:12" ht="13" x14ac:dyDescent="0.15">
      <c r="A11" s="52">
        <f t="shared" ref="A11:B11" si="1">A10</f>
        <v>7</v>
      </c>
      <c r="B11" s="53" t="str">
        <f t="shared" si="1"/>
        <v>Day 7</v>
      </c>
      <c r="C11" s="54">
        <v>0.45833333333333331</v>
      </c>
      <c r="D11" s="56" t="s">
        <v>162</v>
      </c>
      <c r="E11" s="56" t="s">
        <v>20</v>
      </c>
      <c r="F11" s="56" t="s">
        <v>163</v>
      </c>
      <c r="G11" s="56"/>
      <c r="H11" s="97">
        <v>0</v>
      </c>
      <c r="I11" s="58">
        <f>Austria!$H11*1.47</f>
        <v>0</v>
      </c>
      <c r="J11" s="97"/>
      <c r="K11" s="60">
        <f>Austria!$J11*1.47</f>
        <v>0</v>
      </c>
      <c r="L11" s="61" t="s">
        <v>164</v>
      </c>
    </row>
    <row r="12" spans="1:12" ht="13" x14ac:dyDescent="0.15">
      <c r="A12" s="52">
        <f t="shared" ref="A12:B12" si="2">A11</f>
        <v>7</v>
      </c>
      <c r="B12" s="53" t="str">
        <f t="shared" si="2"/>
        <v>Day 7</v>
      </c>
      <c r="C12" s="54">
        <v>0.47916666666666669</v>
      </c>
      <c r="D12" s="56" t="s">
        <v>165</v>
      </c>
      <c r="E12" s="56" t="s">
        <v>20</v>
      </c>
      <c r="F12" s="56" t="s">
        <v>92</v>
      </c>
      <c r="G12" s="56"/>
      <c r="H12" s="97">
        <v>0</v>
      </c>
      <c r="I12" s="58">
        <f>Austria!$H12*1.47</f>
        <v>0</v>
      </c>
      <c r="J12" s="97"/>
      <c r="K12" s="60">
        <f>Austria!$J12*1.47</f>
        <v>0</v>
      </c>
      <c r="L12" s="61" t="s">
        <v>166</v>
      </c>
    </row>
    <row r="13" spans="1:12" ht="13" x14ac:dyDescent="0.15">
      <c r="A13" s="52">
        <f t="shared" ref="A13:B13" si="3">A11</f>
        <v>7</v>
      </c>
      <c r="B13" s="53" t="str">
        <f t="shared" si="3"/>
        <v>Day 7</v>
      </c>
      <c r="C13" s="54">
        <v>0.5</v>
      </c>
      <c r="D13" s="109" t="s">
        <v>167</v>
      </c>
      <c r="E13" s="56" t="s">
        <v>50</v>
      </c>
      <c r="F13" s="56" t="s">
        <v>88</v>
      </c>
      <c r="G13" s="56"/>
      <c r="H13" s="110">
        <v>25</v>
      </c>
      <c r="I13" s="58">
        <f>Austria!$H13*1.47</f>
        <v>36.75</v>
      </c>
      <c r="J13" s="97"/>
      <c r="K13" s="60">
        <f>Austria!$J13*1.47</f>
        <v>0</v>
      </c>
      <c r="L13" s="81"/>
    </row>
    <row r="14" spans="1:12" ht="13" x14ac:dyDescent="0.15">
      <c r="A14" s="52">
        <f t="shared" ref="A14:B14" si="4">A13</f>
        <v>7</v>
      </c>
      <c r="B14" s="53" t="str">
        <f t="shared" si="4"/>
        <v>Day 7</v>
      </c>
      <c r="C14" s="54">
        <v>0.54166666666666663</v>
      </c>
      <c r="D14" s="109" t="s">
        <v>168</v>
      </c>
      <c r="E14" s="56" t="s">
        <v>20</v>
      </c>
      <c r="F14" s="56" t="s">
        <v>69</v>
      </c>
      <c r="G14" s="56"/>
      <c r="H14" s="110">
        <v>0</v>
      </c>
      <c r="I14" s="58">
        <f>Austria!$H14*1.47</f>
        <v>0</v>
      </c>
      <c r="J14" s="97"/>
      <c r="K14" s="60">
        <f>Austria!$J14*1.47</f>
        <v>0</v>
      </c>
      <c r="L14" s="157" t="s">
        <v>169</v>
      </c>
    </row>
    <row r="15" spans="1:12" ht="28.5" customHeight="1" x14ac:dyDescent="0.15">
      <c r="A15" s="52">
        <f t="shared" ref="A15:B15" si="5">A14</f>
        <v>7</v>
      </c>
      <c r="B15" s="53" t="str">
        <f t="shared" si="5"/>
        <v>Day 7</v>
      </c>
      <c r="C15" s="54">
        <v>0.58333333333333337</v>
      </c>
      <c r="D15" s="109" t="s">
        <v>170</v>
      </c>
      <c r="E15" s="56" t="s">
        <v>20</v>
      </c>
      <c r="F15" s="56"/>
      <c r="G15" s="56"/>
      <c r="H15" s="110">
        <v>0</v>
      </c>
      <c r="I15" s="58">
        <f>Austria!$H15*1.47</f>
        <v>0</v>
      </c>
      <c r="J15" s="97"/>
      <c r="K15" s="60">
        <f>Austria!$J15*1.47</f>
        <v>0</v>
      </c>
      <c r="L15" s="158"/>
    </row>
    <row r="16" spans="1:12" ht="26" x14ac:dyDescent="0.15">
      <c r="A16" s="52">
        <f t="shared" ref="A16:B16" si="6">A15</f>
        <v>7</v>
      </c>
      <c r="B16" s="53" t="str">
        <f t="shared" si="6"/>
        <v>Day 7</v>
      </c>
      <c r="C16" s="54">
        <v>0.60416666666666663</v>
      </c>
      <c r="D16" s="112" t="s">
        <v>171</v>
      </c>
      <c r="E16" s="56" t="s">
        <v>20</v>
      </c>
      <c r="F16" s="56" t="s">
        <v>39</v>
      </c>
      <c r="G16" s="56"/>
      <c r="H16" s="110">
        <v>0</v>
      </c>
      <c r="I16" s="58">
        <f>Austria!$H16*1.47</f>
        <v>0</v>
      </c>
      <c r="J16" s="97"/>
      <c r="K16" s="60">
        <f>Austria!$J16*1.47</f>
        <v>0</v>
      </c>
      <c r="L16" s="61" t="s">
        <v>172</v>
      </c>
    </row>
    <row r="17" spans="1:12" ht="52" x14ac:dyDescent="0.15">
      <c r="A17" s="52">
        <f t="shared" ref="A17:B17" si="7">A15</f>
        <v>7</v>
      </c>
      <c r="B17" s="53" t="str">
        <f t="shared" si="7"/>
        <v>Day 7</v>
      </c>
      <c r="C17" s="54">
        <v>0.625</v>
      </c>
      <c r="D17" s="161" t="s">
        <v>173</v>
      </c>
      <c r="E17" s="56" t="s">
        <v>20</v>
      </c>
      <c r="F17" s="56" t="s">
        <v>35</v>
      </c>
      <c r="G17" s="56"/>
      <c r="H17" s="110">
        <v>15</v>
      </c>
      <c r="I17" s="58">
        <f>Austria!$H17*1.47</f>
        <v>22.05</v>
      </c>
      <c r="J17" s="97"/>
      <c r="K17" s="60">
        <f>Austria!$J17*1.47</f>
        <v>0</v>
      </c>
      <c r="L17" s="81" t="s">
        <v>174</v>
      </c>
    </row>
    <row r="18" spans="1:12" ht="13" x14ac:dyDescent="0.15">
      <c r="A18" s="52">
        <f t="shared" ref="A18:B18" si="8">A17</f>
        <v>7</v>
      </c>
      <c r="B18" s="53" t="str">
        <f t="shared" si="8"/>
        <v>Day 7</v>
      </c>
      <c r="C18" s="54">
        <v>0.66666666666666663</v>
      </c>
      <c r="D18" s="112"/>
      <c r="E18" s="56"/>
      <c r="F18" s="56"/>
      <c r="G18" s="56"/>
      <c r="H18" s="110"/>
      <c r="I18" s="58">
        <f>Austria!$H18*1.47</f>
        <v>0</v>
      </c>
      <c r="J18" s="97"/>
      <c r="K18" s="60">
        <f>Austria!$J18*1.47</f>
        <v>0</v>
      </c>
      <c r="L18" s="81"/>
    </row>
    <row r="19" spans="1:12" ht="13" x14ac:dyDescent="0.15">
      <c r="A19" s="52">
        <f t="shared" ref="A19:B19" si="9">A18</f>
        <v>7</v>
      </c>
      <c r="B19" s="53" t="str">
        <f t="shared" si="9"/>
        <v>Day 7</v>
      </c>
      <c r="C19" s="54">
        <v>0.70833333333333337</v>
      </c>
      <c r="D19" s="109" t="s">
        <v>175</v>
      </c>
      <c r="E19" s="56" t="s">
        <v>20</v>
      </c>
      <c r="F19" s="56" t="s">
        <v>35</v>
      </c>
      <c r="G19" s="56"/>
      <c r="H19" s="110">
        <v>0</v>
      </c>
      <c r="I19" s="58">
        <f>Austria!$H19*1.47</f>
        <v>0</v>
      </c>
      <c r="J19" s="97"/>
      <c r="K19" s="60">
        <f>Austria!$J19*1.47</f>
        <v>0</v>
      </c>
      <c r="L19" s="61" t="s">
        <v>176</v>
      </c>
    </row>
    <row r="20" spans="1:12" ht="13" x14ac:dyDescent="0.15">
      <c r="A20" s="52">
        <f t="shared" ref="A20:B20" si="10">A19</f>
        <v>7</v>
      </c>
      <c r="B20" s="53" t="str">
        <f t="shared" si="10"/>
        <v>Day 7</v>
      </c>
      <c r="C20" s="54">
        <v>0.75</v>
      </c>
      <c r="D20" s="109" t="s">
        <v>177</v>
      </c>
      <c r="E20" s="56" t="s">
        <v>20</v>
      </c>
      <c r="F20" s="56" t="s">
        <v>178</v>
      </c>
      <c r="G20" s="56"/>
      <c r="H20" s="110">
        <v>0</v>
      </c>
      <c r="I20" s="58">
        <f>Austria!$H20*1.47</f>
        <v>0</v>
      </c>
      <c r="J20" s="97"/>
      <c r="K20" s="60">
        <f>Austria!$J20*1.47</f>
        <v>0</v>
      </c>
      <c r="L20" s="61" t="s">
        <v>179</v>
      </c>
    </row>
    <row r="21" spans="1:12" ht="26" x14ac:dyDescent="0.15">
      <c r="A21" s="52">
        <f t="shared" ref="A21:B21" si="11">A20</f>
        <v>7</v>
      </c>
      <c r="B21" s="53" t="str">
        <f t="shared" si="11"/>
        <v>Day 7</v>
      </c>
      <c r="C21" s="54">
        <v>0.79166666666666663</v>
      </c>
      <c r="D21" s="112" t="s">
        <v>180</v>
      </c>
      <c r="E21" s="56" t="s">
        <v>50</v>
      </c>
      <c r="F21" s="56" t="s">
        <v>62</v>
      </c>
      <c r="G21" s="56"/>
      <c r="H21" s="110">
        <v>30</v>
      </c>
      <c r="I21" s="58">
        <f>Austria!$H21*1.47</f>
        <v>44.1</v>
      </c>
      <c r="J21" s="97"/>
      <c r="K21" s="60">
        <f>Austria!$J21*1.47</f>
        <v>0</v>
      </c>
      <c r="L21" s="61"/>
    </row>
    <row r="22" spans="1:12" ht="13" x14ac:dyDescent="0.15">
      <c r="A22" s="52">
        <f t="shared" ref="A22:B22" si="12">A21</f>
        <v>7</v>
      </c>
      <c r="B22" s="53" t="str">
        <f t="shared" si="12"/>
        <v>Day 7</v>
      </c>
      <c r="C22" s="54">
        <v>0.83333333333333337</v>
      </c>
      <c r="D22" s="109" t="s">
        <v>181</v>
      </c>
      <c r="E22" s="56" t="s">
        <v>29</v>
      </c>
      <c r="F22" s="56" t="s">
        <v>182</v>
      </c>
      <c r="G22" s="56"/>
      <c r="H22" s="110">
        <v>0</v>
      </c>
      <c r="I22" s="58">
        <f>Austria!$H22*1.47</f>
        <v>0</v>
      </c>
      <c r="J22" s="97"/>
      <c r="K22" s="60">
        <f>Austria!$J22*1.47</f>
        <v>0</v>
      </c>
      <c r="L22" s="61"/>
    </row>
    <row r="23" spans="1:12" ht="13" x14ac:dyDescent="0.15">
      <c r="A23" s="52">
        <f t="shared" ref="A23:B23" si="13">A22</f>
        <v>7</v>
      </c>
      <c r="B23" s="53" t="str">
        <f t="shared" si="13"/>
        <v>Day 7</v>
      </c>
      <c r="C23" s="54">
        <v>0.875</v>
      </c>
      <c r="D23" s="109" t="s">
        <v>183</v>
      </c>
      <c r="E23" s="56" t="s">
        <v>6</v>
      </c>
      <c r="F23" s="56" t="s">
        <v>184</v>
      </c>
      <c r="G23" s="56"/>
      <c r="H23" s="110">
        <v>0</v>
      </c>
      <c r="I23" s="58">
        <f>Austria!$H23*1.47</f>
        <v>0</v>
      </c>
      <c r="J23" s="97"/>
      <c r="K23" s="60">
        <f>Austria!$J23*1.47</f>
        <v>0</v>
      </c>
      <c r="L23" s="61"/>
    </row>
    <row r="24" spans="1:12" ht="13" x14ac:dyDescent="0.15">
      <c r="A24" s="83">
        <f>A23+1</f>
        <v>8</v>
      </c>
      <c r="B24" s="53" t="str">
        <f>B23</f>
        <v>Day 7</v>
      </c>
      <c r="C24" s="72">
        <v>0.91666666666666663</v>
      </c>
      <c r="D24" s="113" t="s">
        <v>185</v>
      </c>
      <c r="E24" s="73" t="s">
        <v>6</v>
      </c>
      <c r="F24" s="73"/>
      <c r="G24" s="73"/>
      <c r="H24" s="114">
        <v>105</v>
      </c>
      <c r="I24" s="76">
        <f>Austria!$H24*1.47</f>
        <v>154.35</v>
      </c>
      <c r="J24" s="99"/>
      <c r="K24" s="78">
        <f>Austria!$J24*1.47</f>
        <v>0</v>
      </c>
      <c r="L24" s="131"/>
    </row>
    <row r="25" spans="1:12" ht="26" x14ac:dyDescent="0.15">
      <c r="A25" s="42">
        <v>8</v>
      </c>
      <c r="B25" s="43" t="s">
        <v>250</v>
      </c>
      <c r="C25" s="44">
        <v>0.33333333333333331</v>
      </c>
      <c r="D25" s="160" t="s">
        <v>186</v>
      </c>
      <c r="E25" s="45" t="s">
        <v>50</v>
      </c>
      <c r="F25" s="45" t="s">
        <v>187</v>
      </c>
      <c r="G25" s="46"/>
      <c r="H25" s="90">
        <v>5</v>
      </c>
      <c r="I25" s="48">
        <f>Austria!$H25*1.47</f>
        <v>7.35</v>
      </c>
      <c r="J25" s="90"/>
      <c r="K25" s="50">
        <f>Austria!$J25*1.47</f>
        <v>0</v>
      </c>
      <c r="L25" s="51"/>
    </row>
    <row r="26" spans="1:12" ht="13" x14ac:dyDescent="0.15">
      <c r="A26" s="52">
        <f t="shared" ref="A26:B26" si="14">A25</f>
        <v>8</v>
      </c>
      <c r="B26" s="53" t="str">
        <f t="shared" si="14"/>
        <v>Day 8</v>
      </c>
      <c r="C26" s="54">
        <v>0.375</v>
      </c>
      <c r="D26" s="109" t="s">
        <v>188</v>
      </c>
      <c r="E26" s="56" t="s">
        <v>20</v>
      </c>
      <c r="F26" s="56"/>
      <c r="G26" s="56"/>
      <c r="H26" s="110">
        <v>0</v>
      </c>
      <c r="I26" s="58">
        <f>Austria!$H26*1.47</f>
        <v>0</v>
      </c>
      <c r="J26" s="97"/>
      <c r="K26" s="60">
        <f>Austria!$J26*1.47</f>
        <v>0</v>
      </c>
      <c r="L26" s="81" t="s">
        <v>189</v>
      </c>
    </row>
    <row r="27" spans="1:12" ht="13" x14ac:dyDescent="0.15">
      <c r="A27" s="52">
        <f t="shared" ref="A27:B27" si="15">A26</f>
        <v>8</v>
      </c>
      <c r="B27" s="53" t="str">
        <f t="shared" si="15"/>
        <v>Day 8</v>
      </c>
      <c r="C27" s="54">
        <v>0.41666666666666669</v>
      </c>
      <c r="D27" s="56" t="s">
        <v>190</v>
      </c>
      <c r="E27" s="56"/>
      <c r="F27" s="56"/>
      <c r="G27" s="56"/>
      <c r="H27" s="97">
        <v>3.5</v>
      </c>
      <c r="I27" s="58">
        <f>Austria!$H27*1.47</f>
        <v>5.1449999999999996</v>
      </c>
      <c r="J27" s="97"/>
      <c r="K27" s="60">
        <f>Austria!$J27*1.47</f>
        <v>0</v>
      </c>
      <c r="L27" s="61" t="s">
        <v>191</v>
      </c>
    </row>
    <row r="28" spans="1:12" ht="13" x14ac:dyDescent="0.15">
      <c r="A28" s="52">
        <f t="shared" ref="A28:B28" si="16">A27</f>
        <v>8</v>
      </c>
      <c r="B28" s="53" t="str">
        <f t="shared" si="16"/>
        <v>Day 8</v>
      </c>
      <c r="C28" s="54">
        <v>0.45833333333333331</v>
      </c>
      <c r="D28" s="56" t="s">
        <v>192</v>
      </c>
      <c r="E28" s="56" t="s">
        <v>20</v>
      </c>
      <c r="F28" s="56" t="s">
        <v>193</v>
      </c>
      <c r="G28" s="56"/>
      <c r="H28" s="97">
        <v>0</v>
      </c>
      <c r="I28" s="58">
        <f>Austria!$H28*1.47</f>
        <v>0</v>
      </c>
      <c r="J28" s="93"/>
      <c r="K28" s="60">
        <f>Austria!$J28*1.47</f>
        <v>0</v>
      </c>
      <c r="L28" s="61"/>
    </row>
    <row r="29" spans="1:12" ht="26" x14ac:dyDescent="0.15">
      <c r="A29" s="52">
        <f t="shared" ref="A29:B29" si="17">A28</f>
        <v>8</v>
      </c>
      <c r="B29" s="53" t="str">
        <f t="shared" si="17"/>
        <v>Day 8</v>
      </c>
      <c r="C29" s="54">
        <v>0.47916666666666669</v>
      </c>
      <c r="D29" s="55" t="s">
        <v>194</v>
      </c>
      <c r="E29" s="56" t="s">
        <v>50</v>
      </c>
      <c r="F29" s="56" t="s">
        <v>53</v>
      </c>
      <c r="G29" s="56"/>
      <c r="H29" s="97">
        <v>0</v>
      </c>
      <c r="I29" s="58"/>
      <c r="J29" s="93"/>
      <c r="K29" s="60">
        <f>Table_4[[#This Row],[Actual Cost (Euro)]]*1.47</f>
        <v>0</v>
      </c>
      <c r="L29" s="61"/>
    </row>
    <row r="30" spans="1:12" ht="39" x14ac:dyDescent="0.15">
      <c r="A30" s="52">
        <f t="shared" ref="A30:B30" si="18">A28</f>
        <v>8</v>
      </c>
      <c r="B30" s="53" t="str">
        <f t="shared" si="18"/>
        <v>Day 8</v>
      </c>
      <c r="C30" s="54">
        <v>0.5</v>
      </c>
      <c r="D30" s="88" t="s">
        <v>195</v>
      </c>
      <c r="E30" s="56" t="s">
        <v>20</v>
      </c>
      <c r="F30" s="56" t="s">
        <v>71</v>
      </c>
      <c r="G30" s="56"/>
      <c r="H30" s="97">
        <v>72</v>
      </c>
      <c r="I30" s="58">
        <f>Austria!$H30*1.47</f>
        <v>105.84</v>
      </c>
      <c r="J30" s="93"/>
      <c r="K30" s="60">
        <f>Table_4[[#This Row],[Actual Cost (Euro)]]*1.47</f>
        <v>0</v>
      </c>
      <c r="L30" s="154" t="s">
        <v>196</v>
      </c>
    </row>
    <row r="31" spans="1:12" ht="26" x14ac:dyDescent="0.15">
      <c r="A31" s="52">
        <f t="shared" ref="A31:B31" si="19">A30</f>
        <v>8</v>
      </c>
      <c r="B31" s="53" t="str">
        <f t="shared" si="19"/>
        <v>Day 8</v>
      </c>
      <c r="C31" s="54">
        <v>0.54166666666666663</v>
      </c>
      <c r="D31" s="55" t="s">
        <v>197</v>
      </c>
      <c r="E31" s="56" t="s">
        <v>50</v>
      </c>
      <c r="F31" s="56" t="s">
        <v>198</v>
      </c>
      <c r="G31" s="56"/>
      <c r="H31" s="97">
        <v>10</v>
      </c>
      <c r="I31" s="58">
        <f>Austria!$H31*1.47</f>
        <v>14.7</v>
      </c>
      <c r="J31" s="97"/>
      <c r="K31" s="60">
        <f>Austria!$J31*1.47</f>
        <v>0</v>
      </c>
      <c r="L31" s="62"/>
    </row>
    <row r="32" spans="1:12" ht="13" x14ac:dyDescent="0.15">
      <c r="A32" s="52">
        <f t="shared" ref="A32:B32" si="20">A31</f>
        <v>8</v>
      </c>
      <c r="B32" s="53" t="str">
        <f t="shared" si="20"/>
        <v>Day 8</v>
      </c>
      <c r="C32" s="54">
        <v>0.58333333333333337</v>
      </c>
      <c r="D32" s="55" t="s">
        <v>199</v>
      </c>
      <c r="E32" s="56" t="s">
        <v>20</v>
      </c>
      <c r="F32" s="56" t="s">
        <v>72</v>
      </c>
      <c r="G32" s="56"/>
      <c r="H32" s="97">
        <v>0</v>
      </c>
      <c r="I32" s="58">
        <f>Austria!$H32*1.47</f>
        <v>0</v>
      </c>
      <c r="J32" s="93"/>
      <c r="K32" s="60">
        <f>Austria!$J32*1.47</f>
        <v>0</v>
      </c>
      <c r="L32" s="62"/>
    </row>
    <row r="33" spans="1:12" ht="13" x14ac:dyDescent="0.15">
      <c r="A33" s="52">
        <f t="shared" ref="A33:B33" si="21">A32</f>
        <v>8</v>
      </c>
      <c r="B33" s="53" t="str">
        <f t="shared" si="21"/>
        <v>Day 8</v>
      </c>
      <c r="C33" s="54">
        <v>0.625</v>
      </c>
      <c r="D33" s="56" t="s">
        <v>200</v>
      </c>
      <c r="E33" s="56" t="s">
        <v>20</v>
      </c>
      <c r="F33" s="56" t="s">
        <v>53</v>
      </c>
      <c r="G33" s="56"/>
      <c r="H33" s="97">
        <v>1.5</v>
      </c>
      <c r="I33" s="58">
        <f>Austria!$H33*1.47</f>
        <v>2.2050000000000001</v>
      </c>
      <c r="J33" s="97"/>
      <c r="K33" s="60">
        <f>Austria!$J33*1.47</f>
        <v>0</v>
      </c>
      <c r="L33" s="61"/>
    </row>
    <row r="34" spans="1:12" ht="13" x14ac:dyDescent="0.15">
      <c r="A34" s="52">
        <f t="shared" ref="A34:B34" si="22">A33</f>
        <v>8</v>
      </c>
      <c r="B34" s="53" t="str">
        <f t="shared" si="22"/>
        <v>Day 8</v>
      </c>
      <c r="C34" s="54">
        <v>0.66666666666666663</v>
      </c>
      <c r="D34" s="56"/>
      <c r="E34" s="56"/>
      <c r="F34" s="56"/>
      <c r="G34" s="56"/>
      <c r="H34" s="93"/>
      <c r="I34" s="58">
        <f>Austria!$H34*1.47</f>
        <v>0</v>
      </c>
      <c r="J34" s="93"/>
      <c r="K34" s="60">
        <f>Austria!$J34*1.47</f>
        <v>0</v>
      </c>
      <c r="L34" s="62"/>
    </row>
    <row r="35" spans="1:12" ht="13" x14ac:dyDescent="0.15">
      <c r="A35" s="52">
        <f t="shared" ref="A35:B35" si="23">A34</f>
        <v>8</v>
      </c>
      <c r="B35" s="53" t="str">
        <f t="shared" si="23"/>
        <v>Day 8</v>
      </c>
      <c r="C35" s="54">
        <v>0.70833333333333337</v>
      </c>
      <c r="D35" s="56"/>
      <c r="E35" s="56"/>
      <c r="F35" s="56"/>
      <c r="G35" s="56"/>
      <c r="H35" s="97"/>
      <c r="I35" s="58">
        <f>Austria!$H35*1.47</f>
        <v>0</v>
      </c>
      <c r="J35" s="93"/>
      <c r="K35" s="60">
        <f>Austria!$J35*1.47</f>
        <v>0</v>
      </c>
      <c r="L35" s="62"/>
    </row>
    <row r="36" spans="1:12" ht="13" x14ac:dyDescent="0.15">
      <c r="A36" s="52">
        <f t="shared" ref="A36:B36" si="24">A35</f>
        <v>8</v>
      </c>
      <c r="B36" s="53" t="str">
        <f t="shared" si="24"/>
        <v>Day 8</v>
      </c>
      <c r="C36" s="54">
        <v>0.75</v>
      </c>
      <c r="D36" s="56" t="s">
        <v>201</v>
      </c>
      <c r="E36" s="56" t="s">
        <v>20</v>
      </c>
      <c r="F36" s="56" t="s">
        <v>198</v>
      </c>
      <c r="G36" s="56"/>
      <c r="H36" s="97">
        <v>0</v>
      </c>
      <c r="I36" s="58">
        <f>Austria!$H36*1.47</f>
        <v>0</v>
      </c>
      <c r="J36" s="93"/>
      <c r="K36" s="60">
        <f>Austria!$J36*1.47</f>
        <v>0</v>
      </c>
      <c r="L36" s="62"/>
    </row>
    <row r="37" spans="1:12" ht="29.25" customHeight="1" x14ac:dyDescent="0.15">
      <c r="A37" s="52">
        <f t="shared" ref="A37:B37" si="25">A36</f>
        <v>8</v>
      </c>
      <c r="B37" s="53" t="str">
        <f t="shared" si="25"/>
        <v>Day 8</v>
      </c>
      <c r="C37" s="54">
        <v>0.79166666666666663</v>
      </c>
      <c r="D37" s="125" t="s">
        <v>202</v>
      </c>
      <c r="E37" s="56" t="s">
        <v>50</v>
      </c>
      <c r="F37" s="56" t="s">
        <v>69</v>
      </c>
      <c r="G37" s="56"/>
      <c r="H37" s="97">
        <v>25</v>
      </c>
      <c r="I37" s="58">
        <f>Austria!$H37*1.47</f>
        <v>36.75</v>
      </c>
      <c r="J37" s="97"/>
      <c r="K37" s="60">
        <f>Austria!$J37*1.47</f>
        <v>0</v>
      </c>
      <c r="L37" s="62"/>
    </row>
    <row r="38" spans="1:12" ht="13" x14ac:dyDescent="0.15">
      <c r="A38" s="52">
        <f t="shared" ref="A38:B38" si="26">A37</f>
        <v>8</v>
      </c>
      <c r="B38" s="53" t="str">
        <f t="shared" si="26"/>
        <v>Day 8</v>
      </c>
      <c r="C38" s="54">
        <v>0.83333333333333337</v>
      </c>
      <c r="D38" s="56"/>
      <c r="E38" s="56"/>
      <c r="F38" s="71"/>
      <c r="G38" s="71"/>
      <c r="H38" s="93"/>
      <c r="I38" s="58">
        <f>Austria!$H38*1.47</f>
        <v>0</v>
      </c>
      <c r="J38" s="93"/>
      <c r="K38" s="60">
        <f>Austria!$J38*1.47</f>
        <v>0</v>
      </c>
      <c r="L38" s="62"/>
    </row>
    <row r="39" spans="1:12" ht="13" x14ac:dyDescent="0.15">
      <c r="A39" s="52">
        <f t="shared" ref="A39:B39" si="27">A38</f>
        <v>8</v>
      </c>
      <c r="B39" s="53" t="str">
        <f t="shared" si="27"/>
        <v>Day 8</v>
      </c>
      <c r="C39" s="54">
        <v>0.875</v>
      </c>
      <c r="D39" s="56"/>
      <c r="E39" s="56"/>
      <c r="F39" s="71"/>
      <c r="G39" s="71"/>
      <c r="H39" s="97"/>
      <c r="I39" s="58">
        <f>Austria!$H39*1.47</f>
        <v>0</v>
      </c>
      <c r="J39" s="93"/>
      <c r="K39" s="60">
        <f>Austria!$J39*1.47</f>
        <v>0</v>
      </c>
      <c r="L39" s="62"/>
    </row>
    <row r="40" spans="1:12" ht="13" x14ac:dyDescent="0.15">
      <c r="A40" s="83">
        <v>8</v>
      </c>
      <c r="B40" s="84" t="str">
        <f>B39</f>
        <v>Day 8</v>
      </c>
      <c r="C40" s="72">
        <v>0.91666666666666663</v>
      </c>
      <c r="D40" s="73" t="s">
        <v>185</v>
      </c>
      <c r="E40" s="73" t="s">
        <v>6</v>
      </c>
      <c r="F40" s="73" t="s">
        <v>203</v>
      </c>
      <c r="G40" s="74"/>
      <c r="H40" s="99">
        <v>105</v>
      </c>
      <c r="I40" s="76">
        <f>Austria!$H40*1.47</f>
        <v>154.35</v>
      </c>
      <c r="J40" s="106"/>
      <c r="K40" s="78">
        <f>Austria!$J40*1.47</f>
        <v>0</v>
      </c>
      <c r="L40" s="131"/>
    </row>
    <row r="41" spans="1:12" ht="27" customHeight="1" x14ac:dyDescent="0.15">
      <c r="A41" s="42">
        <v>9</v>
      </c>
      <c r="B41" s="43" t="s">
        <v>251</v>
      </c>
      <c r="C41" s="44">
        <v>0.29166666666666669</v>
      </c>
      <c r="D41" s="103" t="s">
        <v>204</v>
      </c>
      <c r="E41" s="45" t="s">
        <v>50</v>
      </c>
      <c r="F41" s="45"/>
      <c r="G41" s="46"/>
      <c r="H41" s="90">
        <v>5</v>
      </c>
      <c r="I41" s="48">
        <f>H41*1.47</f>
        <v>7.35</v>
      </c>
      <c r="J41" s="90"/>
      <c r="K41" s="50">
        <f>J41*1.47</f>
        <v>0</v>
      </c>
      <c r="L41" s="51"/>
    </row>
    <row r="42" spans="1:12" ht="12.75" customHeight="1" x14ac:dyDescent="0.15">
      <c r="A42" s="52">
        <v>9</v>
      </c>
      <c r="B42" s="53" t="s">
        <v>251</v>
      </c>
      <c r="C42" s="54">
        <v>0.3125</v>
      </c>
      <c r="D42" s="55" t="s">
        <v>205</v>
      </c>
      <c r="E42" s="56" t="s">
        <v>29</v>
      </c>
      <c r="F42" s="56" t="s">
        <v>184</v>
      </c>
      <c r="G42" s="56"/>
      <c r="H42" s="97">
        <v>0</v>
      </c>
      <c r="I42" s="58"/>
      <c r="J42" s="93"/>
      <c r="K42" s="60"/>
      <c r="L42" s="61" t="s">
        <v>206</v>
      </c>
    </row>
    <row r="43" spans="1:12" ht="27" customHeight="1" x14ac:dyDescent="0.15">
      <c r="A43" s="52">
        <v>9</v>
      </c>
      <c r="B43" s="53" t="str">
        <f>B42</f>
        <v>Day 9</v>
      </c>
      <c r="C43" s="54">
        <v>0.33333333333333331</v>
      </c>
      <c r="D43" s="125" t="s">
        <v>278</v>
      </c>
      <c r="E43" s="56" t="s">
        <v>29</v>
      </c>
      <c r="F43" s="56" t="s">
        <v>207</v>
      </c>
      <c r="G43" s="56"/>
      <c r="H43" s="97">
        <v>30</v>
      </c>
      <c r="I43" s="58">
        <f>Austria!$H43*1.47</f>
        <v>44.1</v>
      </c>
      <c r="J43" s="97"/>
      <c r="K43" s="60">
        <f>Austria!$J43*1.47</f>
        <v>0</v>
      </c>
      <c r="L43" s="126" t="s">
        <v>279</v>
      </c>
    </row>
    <row r="44" spans="1:12" ht="15.75" customHeight="1" x14ac:dyDescent="0.15">
      <c r="A44" s="52">
        <v>9</v>
      </c>
      <c r="B44" s="53" t="str">
        <f>B43</f>
        <v>Day 9</v>
      </c>
      <c r="C44" s="54">
        <v>0.375</v>
      </c>
      <c r="D44" s="55"/>
      <c r="E44" s="56"/>
      <c r="F44" s="56"/>
      <c r="G44" s="56"/>
      <c r="H44" s="97"/>
      <c r="I44" s="58">
        <f>Austria!$H44*1.47</f>
        <v>0</v>
      </c>
      <c r="J44" s="93"/>
      <c r="K44" s="60">
        <f>Austria!$J44*1.47</f>
        <v>0</v>
      </c>
      <c r="L44" s="81"/>
    </row>
    <row r="45" spans="1:12" ht="15.75" customHeight="1" x14ac:dyDescent="0.15">
      <c r="A45" s="52">
        <v>9</v>
      </c>
      <c r="B45" s="53" t="str">
        <f>B43</f>
        <v>Day 9</v>
      </c>
      <c r="C45" s="54">
        <v>0.41666666666666669</v>
      </c>
      <c r="D45" s="56"/>
      <c r="E45" s="56"/>
      <c r="F45" s="56"/>
      <c r="G45" s="56"/>
      <c r="H45" s="97"/>
      <c r="I45" s="58">
        <f>Austria!$H45*1.47</f>
        <v>0</v>
      </c>
      <c r="J45" s="93"/>
      <c r="K45" s="60">
        <f>Austria!$J45*1.47</f>
        <v>0</v>
      </c>
      <c r="L45" s="61"/>
    </row>
    <row r="46" spans="1:12" ht="16.5" customHeight="1" x14ac:dyDescent="0.15">
      <c r="A46" s="52">
        <v>9</v>
      </c>
      <c r="B46" s="53" t="str">
        <f t="shared" ref="B46:B47" si="28">B45</f>
        <v>Day 9</v>
      </c>
      <c r="C46" s="54">
        <v>0.45833333333333331</v>
      </c>
      <c r="D46" s="55" t="s">
        <v>208</v>
      </c>
      <c r="E46" s="56"/>
      <c r="F46" s="56"/>
      <c r="G46" s="56"/>
      <c r="H46" s="97"/>
      <c r="I46" s="58">
        <f>Austria!$H46*1.47</f>
        <v>0</v>
      </c>
      <c r="J46" s="93"/>
      <c r="K46" s="60">
        <f>Austria!$J46*1.47</f>
        <v>0</v>
      </c>
      <c r="L46" s="81"/>
    </row>
    <row r="47" spans="1:12" ht="41" customHeight="1" x14ac:dyDescent="0.15">
      <c r="A47" s="52"/>
      <c r="B47" s="53" t="str">
        <f t="shared" si="28"/>
        <v>Day 9</v>
      </c>
      <c r="C47" s="54">
        <v>0.47916666666666669</v>
      </c>
      <c r="D47" s="125" t="s">
        <v>280</v>
      </c>
      <c r="E47" s="56" t="s">
        <v>20</v>
      </c>
      <c r="F47" s="56" t="s">
        <v>209</v>
      </c>
      <c r="G47" s="56"/>
      <c r="H47" s="97">
        <v>25</v>
      </c>
      <c r="I47" s="58">
        <f>Austria!$H47*1.47</f>
        <v>36.75</v>
      </c>
      <c r="J47" s="97"/>
      <c r="K47" s="60">
        <f>Austria!$J47*1.47</f>
        <v>0</v>
      </c>
      <c r="L47" s="157" t="s">
        <v>287</v>
      </c>
    </row>
    <row r="48" spans="1:12" ht="19" customHeight="1" x14ac:dyDescent="0.15">
      <c r="A48" s="52">
        <v>9</v>
      </c>
      <c r="B48" s="53" t="str">
        <f>B46</f>
        <v>Day 9</v>
      </c>
      <c r="C48" s="54">
        <v>0.5</v>
      </c>
      <c r="D48" s="125" t="s">
        <v>96</v>
      </c>
      <c r="E48" s="56" t="s">
        <v>6</v>
      </c>
      <c r="F48" s="88" t="s">
        <v>288</v>
      </c>
      <c r="G48" s="56"/>
      <c r="H48" s="97">
        <v>0</v>
      </c>
      <c r="I48" s="58">
        <f>Austria!$H48*1.47</f>
        <v>0</v>
      </c>
      <c r="J48" s="93"/>
      <c r="K48" s="60">
        <f>Austria!$J48*1.47</f>
        <v>0</v>
      </c>
      <c r="L48" s="115"/>
    </row>
    <row r="49" spans="1:12" ht="15" customHeight="1" x14ac:dyDescent="0.15">
      <c r="A49" s="52">
        <v>9</v>
      </c>
      <c r="B49" s="53" t="str">
        <f t="shared" ref="B49:B58" si="29">B48</f>
        <v>Day 9</v>
      </c>
      <c r="C49" s="54">
        <v>0.54166666666666663</v>
      </c>
      <c r="D49" s="88" t="s">
        <v>285</v>
      </c>
      <c r="E49" s="56" t="s">
        <v>50</v>
      </c>
      <c r="F49" s="56" t="s">
        <v>92</v>
      </c>
      <c r="G49" s="56"/>
      <c r="H49" s="97">
        <v>35</v>
      </c>
      <c r="I49" s="58">
        <f>Austria!$H49*1.47</f>
        <v>51.449999999999996</v>
      </c>
      <c r="J49" s="97"/>
      <c r="K49" s="60">
        <f>Austria!$J49*1.47</f>
        <v>0</v>
      </c>
      <c r="L49" s="61"/>
    </row>
    <row r="50" spans="1:12" ht="45" customHeight="1" x14ac:dyDescent="0.15">
      <c r="A50" s="52">
        <v>9</v>
      </c>
      <c r="B50" s="53" t="str">
        <f t="shared" si="29"/>
        <v>Day 9</v>
      </c>
      <c r="C50" s="54">
        <v>0.58333333333333337</v>
      </c>
      <c r="D50" s="156" t="s">
        <v>210</v>
      </c>
      <c r="E50" s="56" t="s">
        <v>20</v>
      </c>
      <c r="F50" s="56" t="s">
        <v>88</v>
      </c>
      <c r="G50" s="56"/>
      <c r="H50" s="97">
        <v>8</v>
      </c>
      <c r="I50" s="58">
        <f>Austria!$H50*1.47</f>
        <v>11.76</v>
      </c>
      <c r="J50" s="97"/>
      <c r="K50" s="60">
        <f>Austria!$J50*1.47</f>
        <v>0</v>
      </c>
      <c r="L50" s="81" t="s">
        <v>211</v>
      </c>
    </row>
    <row r="51" spans="1:12" ht="17.25" customHeight="1" x14ac:dyDescent="0.15">
      <c r="A51" s="52">
        <v>9</v>
      </c>
      <c r="B51" s="53" t="str">
        <f t="shared" si="29"/>
        <v>Day 9</v>
      </c>
      <c r="C51" s="54">
        <v>0.625</v>
      </c>
      <c r="D51" s="56" t="s">
        <v>212</v>
      </c>
      <c r="E51" s="56" t="s">
        <v>20</v>
      </c>
      <c r="F51" s="56" t="s">
        <v>45</v>
      </c>
      <c r="G51" s="56"/>
      <c r="H51" s="97">
        <v>17.5</v>
      </c>
      <c r="I51" s="58">
        <f>Austria!$H51*1.47</f>
        <v>25.724999999999998</v>
      </c>
      <c r="J51" s="97"/>
      <c r="K51" s="60"/>
      <c r="L51" s="126" t="s">
        <v>281</v>
      </c>
    </row>
    <row r="52" spans="1:12" ht="18.75" customHeight="1" x14ac:dyDescent="0.15">
      <c r="A52" s="52">
        <v>9</v>
      </c>
      <c r="B52" s="53" t="str">
        <f t="shared" si="29"/>
        <v>Day 9</v>
      </c>
      <c r="C52" s="54">
        <v>0.66666666666666663</v>
      </c>
      <c r="D52" s="159" t="s">
        <v>213</v>
      </c>
      <c r="E52" s="56" t="s">
        <v>20</v>
      </c>
      <c r="F52" s="56" t="s">
        <v>53</v>
      </c>
      <c r="G52" s="56"/>
      <c r="H52" s="97">
        <v>18</v>
      </c>
      <c r="I52" s="58">
        <f>Austria!$H52*1.47</f>
        <v>26.46</v>
      </c>
      <c r="J52" s="97"/>
      <c r="K52" s="60">
        <f>Austria!$J52*1.47</f>
        <v>0</v>
      </c>
      <c r="L52" s="61" t="s">
        <v>214</v>
      </c>
    </row>
    <row r="53" spans="1:12" ht="15.75" customHeight="1" x14ac:dyDescent="0.15">
      <c r="A53" s="52">
        <v>9</v>
      </c>
      <c r="B53" s="53" t="str">
        <f t="shared" si="29"/>
        <v>Day 9</v>
      </c>
      <c r="C53" s="54">
        <v>0.70833333333333337</v>
      </c>
      <c r="D53" s="56" t="s">
        <v>215</v>
      </c>
      <c r="E53" s="56" t="s">
        <v>20</v>
      </c>
      <c r="F53" s="56" t="s">
        <v>62</v>
      </c>
      <c r="G53" s="56"/>
      <c r="H53" s="97">
        <v>16.899999999999999</v>
      </c>
      <c r="I53" s="58">
        <f>Austria!$H53*1.47</f>
        <v>24.842999999999996</v>
      </c>
      <c r="J53" s="97"/>
      <c r="K53" s="60">
        <f>Austria!$J53*1.47</f>
        <v>0</v>
      </c>
      <c r="L53" s="61" t="s">
        <v>216</v>
      </c>
    </row>
    <row r="54" spans="1:12" ht="15.75" customHeight="1" x14ac:dyDescent="0.15">
      <c r="A54" s="52">
        <v>9</v>
      </c>
      <c r="B54" s="53" t="str">
        <f t="shared" si="29"/>
        <v>Day 9</v>
      </c>
      <c r="C54" s="54">
        <v>0.75</v>
      </c>
      <c r="D54" s="56" t="s">
        <v>217</v>
      </c>
      <c r="E54" s="56" t="s">
        <v>20</v>
      </c>
      <c r="F54" s="56" t="s">
        <v>88</v>
      </c>
      <c r="G54" s="56"/>
      <c r="H54" s="97">
        <v>0</v>
      </c>
      <c r="I54" s="58">
        <f>Austria!$H54*1.47</f>
        <v>0</v>
      </c>
      <c r="J54" s="97"/>
      <c r="K54" s="60">
        <f>Austria!$J54*1.47</f>
        <v>0</v>
      </c>
      <c r="L54" s="62"/>
    </row>
    <row r="55" spans="1:12" ht="26.25" customHeight="1" x14ac:dyDescent="0.15">
      <c r="A55" s="52">
        <v>9</v>
      </c>
      <c r="B55" s="53" t="str">
        <f t="shared" si="29"/>
        <v>Day 9</v>
      </c>
      <c r="C55" s="54">
        <v>0.79166666666666663</v>
      </c>
      <c r="D55" s="125" t="s">
        <v>218</v>
      </c>
      <c r="E55" s="56" t="s">
        <v>50</v>
      </c>
      <c r="F55" s="56" t="s">
        <v>219</v>
      </c>
      <c r="G55" s="56"/>
      <c r="H55" s="97">
        <v>30</v>
      </c>
      <c r="I55" s="58">
        <f>Austria!$H55*1.47</f>
        <v>44.1</v>
      </c>
      <c r="J55" s="97"/>
      <c r="K55" s="60">
        <f>Austria!$J55*1.47</f>
        <v>0</v>
      </c>
      <c r="L55" s="61"/>
    </row>
    <row r="56" spans="1:12" ht="15.75" customHeight="1" x14ac:dyDescent="0.15">
      <c r="A56" s="52">
        <v>9</v>
      </c>
      <c r="B56" s="53" t="str">
        <f t="shared" si="29"/>
        <v>Day 9</v>
      </c>
      <c r="C56" s="54">
        <v>0.83333333333333337</v>
      </c>
      <c r="D56" s="56"/>
      <c r="E56" s="56"/>
      <c r="F56" s="56"/>
      <c r="G56" s="71"/>
      <c r="H56" s="97"/>
      <c r="I56" s="58">
        <f>Austria!$H56*1.47</f>
        <v>0</v>
      </c>
      <c r="J56" s="93"/>
      <c r="K56" s="60">
        <f>Austria!$J56*1.47</f>
        <v>0</v>
      </c>
      <c r="L56" s="63"/>
    </row>
    <row r="57" spans="1:12" ht="15.75" customHeight="1" x14ac:dyDescent="0.15">
      <c r="A57" s="52">
        <v>9</v>
      </c>
      <c r="B57" s="53" t="str">
        <f t="shared" si="29"/>
        <v>Day 9</v>
      </c>
      <c r="C57" s="54">
        <v>0.875</v>
      </c>
      <c r="D57" s="56"/>
      <c r="E57" s="56"/>
      <c r="F57" s="71"/>
      <c r="G57" s="56"/>
      <c r="H57" s="97"/>
      <c r="I57" s="58">
        <f>Austria!$H57*1.47</f>
        <v>0</v>
      </c>
      <c r="J57" s="97"/>
      <c r="K57" s="60">
        <f>Austria!$J57*1.47</f>
        <v>0</v>
      </c>
      <c r="L57" s="62"/>
    </row>
    <row r="58" spans="1:12" ht="15.75" customHeight="1" x14ac:dyDescent="0.15">
      <c r="A58" s="83">
        <v>9</v>
      </c>
      <c r="B58" s="53" t="str">
        <f t="shared" si="29"/>
        <v>Day 9</v>
      </c>
      <c r="C58" s="72">
        <v>0.91666666666666663</v>
      </c>
      <c r="D58" s="73" t="s">
        <v>220</v>
      </c>
      <c r="E58" s="73" t="s">
        <v>6</v>
      </c>
      <c r="F58" s="73" t="s">
        <v>37</v>
      </c>
      <c r="G58" s="74"/>
      <c r="H58" s="99">
        <v>115</v>
      </c>
      <c r="I58" s="76">
        <f>Austria!$H58*1.47</f>
        <v>169.04999999999998</v>
      </c>
      <c r="J58" s="106"/>
      <c r="K58" s="78">
        <f>Table_4[[#This Row],[Actual Cost (Euro)]]*1.47</f>
        <v>0</v>
      </c>
      <c r="L58" s="131"/>
    </row>
    <row r="59" spans="1:12" ht="27" customHeight="1" x14ac:dyDescent="0.15">
      <c r="A59" s="101">
        <v>10</v>
      </c>
      <c r="B59" s="102" t="s">
        <v>256</v>
      </c>
      <c r="C59" s="44">
        <v>0.33333333333333331</v>
      </c>
      <c r="D59" s="103" t="s">
        <v>221</v>
      </c>
      <c r="E59" s="45" t="s">
        <v>50</v>
      </c>
      <c r="F59" s="45" t="s">
        <v>39</v>
      </c>
      <c r="G59" s="46"/>
      <c r="H59" s="90">
        <v>5</v>
      </c>
      <c r="I59" s="48">
        <f>Austria!$H59*1.47</f>
        <v>7.35</v>
      </c>
      <c r="J59" s="90"/>
      <c r="K59" s="50">
        <f>Austria!$J59*1.47</f>
        <v>0</v>
      </c>
      <c r="L59" s="80"/>
    </row>
    <row r="60" spans="1:12" ht="28.5" customHeight="1" x14ac:dyDescent="0.15">
      <c r="A60" s="104">
        <v>10</v>
      </c>
      <c r="B60" s="86" t="str">
        <f t="shared" ref="B60:B73" si="30">B59</f>
        <v>Day 10</v>
      </c>
      <c r="C60" s="54">
        <v>0.375</v>
      </c>
      <c r="D60" s="159" t="s">
        <v>222</v>
      </c>
      <c r="E60" s="56" t="s">
        <v>20</v>
      </c>
      <c r="F60" s="88" t="s">
        <v>288</v>
      </c>
      <c r="G60" s="56"/>
      <c r="H60" s="97">
        <v>29</v>
      </c>
      <c r="I60" s="58">
        <f>Austria!$H60*1.47</f>
        <v>42.63</v>
      </c>
      <c r="J60" s="97"/>
      <c r="K60" s="60">
        <f>Austria!$J60*1.47</f>
        <v>0</v>
      </c>
      <c r="L60" s="61"/>
    </row>
    <row r="61" spans="1:12" ht="15.75" customHeight="1" x14ac:dyDescent="0.15">
      <c r="A61" s="104">
        <v>10</v>
      </c>
      <c r="B61" s="86" t="str">
        <f t="shared" si="30"/>
        <v>Day 10</v>
      </c>
      <c r="C61" s="54">
        <v>0.41666666666666669</v>
      </c>
      <c r="D61" s="55"/>
      <c r="E61" s="56"/>
      <c r="F61" s="56"/>
      <c r="G61" s="56"/>
      <c r="H61" s="97"/>
      <c r="I61" s="58">
        <f>Austria!$H61*1.47</f>
        <v>0</v>
      </c>
      <c r="J61" s="93"/>
      <c r="K61" s="60">
        <f>Austria!$J61*1.47</f>
        <v>0</v>
      </c>
      <c r="L61" s="62"/>
    </row>
    <row r="62" spans="1:12" ht="30.75" customHeight="1" x14ac:dyDescent="0.15">
      <c r="A62" s="104">
        <v>10</v>
      </c>
      <c r="B62" s="86" t="str">
        <f t="shared" si="30"/>
        <v>Day 10</v>
      </c>
      <c r="C62" s="54">
        <v>0.45833333333333331</v>
      </c>
      <c r="D62" s="125" t="s">
        <v>223</v>
      </c>
      <c r="E62" s="56" t="s">
        <v>50</v>
      </c>
      <c r="F62" s="56" t="s">
        <v>65</v>
      </c>
      <c r="G62" s="56"/>
      <c r="H62" s="97">
        <v>10</v>
      </c>
      <c r="I62" s="58">
        <f>Austria!$H62*1.47</f>
        <v>14.7</v>
      </c>
      <c r="J62" s="97"/>
      <c r="K62" s="60">
        <f>Austria!$J62*1.47</f>
        <v>0</v>
      </c>
      <c r="L62" s="62"/>
    </row>
    <row r="63" spans="1:12" ht="26.25" customHeight="1" x14ac:dyDescent="0.15">
      <c r="A63" s="104">
        <v>10</v>
      </c>
      <c r="B63" s="86" t="str">
        <f t="shared" si="30"/>
        <v>Day 10</v>
      </c>
      <c r="C63" s="54">
        <v>0.5</v>
      </c>
      <c r="D63" s="56" t="s">
        <v>224</v>
      </c>
      <c r="E63" s="56" t="s">
        <v>20</v>
      </c>
      <c r="F63" s="56" t="s">
        <v>92</v>
      </c>
      <c r="G63" s="56"/>
      <c r="H63" s="97">
        <v>0</v>
      </c>
      <c r="I63" s="58">
        <f>Austria!$H63*1.47</f>
        <v>0</v>
      </c>
      <c r="J63" s="93"/>
      <c r="K63" s="60">
        <f>Austria!$J63*1.47</f>
        <v>0</v>
      </c>
      <c r="L63" s="62"/>
    </row>
    <row r="64" spans="1:12" ht="15.75" customHeight="1" x14ac:dyDescent="0.15">
      <c r="A64" s="104">
        <v>10</v>
      </c>
      <c r="B64" s="86" t="str">
        <f t="shared" si="30"/>
        <v>Day 10</v>
      </c>
      <c r="C64" s="54">
        <v>0.54166666666666663</v>
      </c>
      <c r="D64" s="55" t="s">
        <v>225</v>
      </c>
      <c r="E64" s="56"/>
      <c r="F64" s="56"/>
      <c r="G64" s="56"/>
      <c r="H64" s="97"/>
      <c r="I64" s="58">
        <f>Austria!$H64*1.47</f>
        <v>0</v>
      </c>
      <c r="J64" s="93"/>
      <c r="K64" s="60">
        <f>Austria!$J64*1.47</f>
        <v>0</v>
      </c>
      <c r="L64" s="62"/>
    </row>
    <row r="65" spans="1:12" ht="15.75" customHeight="1" x14ac:dyDescent="0.15">
      <c r="A65" s="104">
        <v>10</v>
      </c>
      <c r="B65" s="86" t="str">
        <f t="shared" si="30"/>
        <v>Day 10</v>
      </c>
      <c r="C65" s="54">
        <v>0.58333333333333337</v>
      </c>
      <c r="D65" s="159" t="s">
        <v>286</v>
      </c>
      <c r="E65" s="56" t="s">
        <v>20</v>
      </c>
      <c r="F65" s="88" t="s">
        <v>236</v>
      </c>
      <c r="G65" s="56"/>
      <c r="H65" s="97">
        <v>17.5</v>
      </c>
      <c r="I65" s="58">
        <f>Austria!$H65*1.47</f>
        <v>25.724999999999998</v>
      </c>
      <c r="J65" s="97"/>
      <c r="K65" s="60">
        <f>Austria!$J65*1.47</f>
        <v>0</v>
      </c>
      <c r="L65" s="61" t="s">
        <v>226</v>
      </c>
    </row>
    <row r="66" spans="1:12" ht="15.75" customHeight="1" x14ac:dyDescent="0.15">
      <c r="A66" s="104">
        <v>10</v>
      </c>
      <c r="B66" s="86" t="str">
        <f t="shared" si="30"/>
        <v>Day 10</v>
      </c>
      <c r="C66" s="54">
        <v>0.625</v>
      </c>
      <c r="D66" s="116" t="s">
        <v>227</v>
      </c>
      <c r="E66" s="56" t="s">
        <v>20</v>
      </c>
      <c r="F66" s="56" t="s">
        <v>65</v>
      </c>
      <c r="G66" s="56"/>
      <c r="H66" s="97">
        <v>15.6</v>
      </c>
      <c r="I66" s="58">
        <f>Austria!$H66*1.47</f>
        <v>22.931999999999999</v>
      </c>
      <c r="J66" s="97"/>
      <c r="K66" s="60">
        <f>Austria!$J66*1.47</f>
        <v>0</v>
      </c>
      <c r="L66" s="61" t="s">
        <v>228</v>
      </c>
    </row>
    <row r="67" spans="1:12" ht="15.75" customHeight="1" x14ac:dyDescent="0.15">
      <c r="A67" s="104">
        <v>10</v>
      </c>
      <c r="B67" s="86" t="str">
        <f t="shared" si="30"/>
        <v>Day 10</v>
      </c>
      <c r="C67" s="54">
        <v>0.66666666666666663</v>
      </c>
      <c r="D67" s="116"/>
      <c r="E67" s="56"/>
      <c r="F67" s="56"/>
      <c r="G67" s="56"/>
      <c r="H67" s="97"/>
      <c r="I67" s="58">
        <f>Austria!$H67*1.47</f>
        <v>0</v>
      </c>
      <c r="J67" s="97"/>
      <c r="K67" s="60">
        <f>Austria!$J67*1.47</f>
        <v>0</v>
      </c>
      <c r="L67" s="61"/>
    </row>
    <row r="68" spans="1:12" ht="15.75" customHeight="1" x14ac:dyDescent="0.15">
      <c r="A68" s="104">
        <v>10</v>
      </c>
      <c r="B68" s="86" t="str">
        <f t="shared" si="30"/>
        <v>Day 10</v>
      </c>
      <c r="C68" s="54">
        <v>0.70833333333333337</v>
      </c>
      <c r="D68" s="56"/>
      <c r="E68" s="56"/>
      <c r="F68" s="56"/>
      <c r="G68" s="56"/>
      <c r="H68" s="97"/>
      <c r="I68" s="58">
        <f>Austria!$H68*1.47</f>
        <v>0</v>
      </c>
      <c r="J68" s="97"/>
      <c r="K68" s="60">
        <f>Austria!$J68*1.47</f>
        <v>0</v>
      </c>
      <c r="L68" s="62"/>
    </row>
    <row r="69" spans="1:12" ht="34.5" customHeight="1" x14ac:dyDescent="0.15">
      <c r="A69" s="104">
        <v>10</v>
      </c>
      <c r="B69" s="86" t="str">
        <f t="shared" si="30"/>
        <v>Day 10</v>
      </c>
      <c r="C69" s="54">
        <v>0.75</v>
      </c>
      <c r="D69" s="55" t="s">
        <v>229</v>
      </c>
      <c r="E69" s="56" t="s">
        <v>50</v>
      </c>
      <c r="F69" s="56" t="s">
        <v>69</v>
      </c>
      <c r="G69" s="71"/>
      <c r="H69" s="97">
        <v>30</v>
      </c>
      <c r="I69" s="58">
        <f>Austria!$H69*1.47</f>
        <v>44.1</v>
      </c>
      <c r="J69" s="93"/>
      <c r="K69" s="60">
        <f>Austria!$J69*1.47</f>
        <v>0</v>
      </c>
      <c r="L69" s="61"/>
    </row>
    <row r="70" spans="1:12" ht="15.75" customHeight="1" x14ac:dyDescent="0.15">
      <c r="A70" s="104">
        <v>10</v>
      </c>
      <c r="B70" s="86" t="str">
        <f t="shared" si="30"/>
        <v>Day 10</v>
      </c>
      <c r="C70" s="54">
        <v>0.79166666666666663</v>
      </c>
      <c r="D70" s="56"/>
      <c r="E70" s="56"/>
      <c r="F70" s="71"/>
      <c r="G70" s="71"/>
      <c r="H70" s="97"/>
      <c r="I70" s="58">
        <f>Austria!$H70*1.47</f>
        <v>0</v>
      </c>
      <c r="J70" s="93"/>
      <c r="K70" s="60">
        <f>Austria!$J70*1.47</f>
        <v>0</v>
      </c>
      <c r="L70" s="61"/>
    </row>
    <row r="71" spans="1:12" ht="15.75" customHeight="1" x14ac:dyDescent="0.15">
      <c r="A71" s="104">
        <v>10</v>
      </c>
      <c r="B71" s="86" t="str">
        <f t="shared" si="30"/>
        <v>Day 10</v>
      </c>
      <c r="C71" s="54">
        <v>0.83333333333333337</v>
      </c>
      <c r="D71" s="55" t="s">
        <v>230</v>
      </c>
      <c r="E71" s="56" t="s">
        <v>20</v>
      </c>
      <c r="F71" s="56" t="s">
        <v>53</v>
      </c>
      <c r="G71" s="71"/>
      <c r="H71" s="97">
        <v>35</v>
      </c>
      <c r="I71" s="58">
        <f>Austria!$H71*1.47</f>
        <v>51.449999999999996</v>
      </c>
      <c r="J71" s="93"/>
      <c r="K71" s="60">
        <f>Table_4[[#This Row],[Actual Cost (Euro)]]*1.47</f>
        <v>0</v>
      </c>
      <c r="L71" s="70" t="s">
        <v>231</v>
      </c>
    </row>
    <row r="72" spans="1:12" ht="15.75" customHeight="1" x14ac:dyDescent="0.15">
      <c r="A72" s="104">
        <v>10</v>
      </c>
      <c r="B72" s="86" t="str">
        <f t="shared" si="30"/>
        <v>Day 10</v>
      </c>
      <c r="C72" s="54">
        <v>0.875</v>
      </c>
      <c r="D72" s="56"/>
      <c r="E72" s="56"/>
      <c r="F72" s="56"/>
      <c r="G72" s="71"/>
      <c r="H72" s="97"/>
      <c r="I72" s="58">
        <f>Austria!$H72*1.47</f>
        <v>0</v>
      </c>
      <c r="J72" s="97"/>
      <c r="K72" s="60">
        <f>Austria!$J72*1.47</f>
        <v>0</v>
      </c>
      <c r="L72" s="62"/>
    </row>
    <row r="73" spans="1:12" ht="15.75" customHeight="1" x14ac:dyDescent="0.15">
      <c r="A73" s="107">
        <v>10</v>
      </c>
      <c r="B73" s="105" t="str">
        <f t="shared" si="30"/>
        <v>Day 10</v>
      </c>
      <c r="C73" s="72">
        <v>0.91666666666666663</v>
      </c>
      <c r="D73" s="73" t="s">
        <v>220</v>
      </c>
      <c r="E73" s="73" t="s">
        <v>6</v>
      </c>
      <c r="F73" s="73"/>
      <c r="G73" s="74"/>
      <c r="H73" s="99">
        <v>115</v>
      </c>
      <c r="I73" s="76">
        <f>Austria!$H73*1.47</f>
        <v>169.04999999999998</v>
      </c>
      <c r="J73" s="106"/>
      <c r="K73" s="78">
        <f>Table_4[[#This Row],[Actual Cost (Euro)]]*1.47</f>
        <v>0</v>
      </c>
      <c r="L73" s="131"/>
    </row>
    <row r="74" spans="1:12" ht="15.75" customHeight="1" x14ac:dyDescent="0.15">
      <c r="A74" s="101">
        <v>11</v>
      </c>
      <c r="B74" s="102" t="s">
        <v>257</v>
      </c>
      <c r="C74" s="44">
        <v>0.25</v>
      </c>
      <c r="D74" s="45" t="s">
        <v>232</v>
      </c>
      <c r="E74" s="45" t="s">
        <v>50</v>
      </c>
      <c r="F74" s="45"/>
      <c r="G74" s="46"/>
      <c r="H74" s="90">
        <v>5</v>
      </c>
      <c r="I74" s="48">
        <f>Austria!$H74*1.47</f>
        <v>7.35</v>
      </c>
      <c r="J74" s="90"/>
      <c r="K74" s="50">
        <f>Austria!$J74*1.47</f>
        <v>0</v>
      </c>
      <c r="L74" s="80"/>
    </row>
    <row r="75" spans="1:12" ht="15.75" customHeight="1" x14ac:dyDescent="0.15">
      <c r="A75" s="104">
        <v>11</v>
      </c>
      <c r="B75" s="87" t="s">
        <v>257</v>
      </c>
      <c r="C75" s="54">
        <v>0.27083333333333331</v>
      </c>
      <c r="D75" s="56" t="s">
        <v>233</v>
      </c>
      <c r="E75" s="56" t="s">
        <v>29</v>
      </c>
      <c r="F75" s="56" t="s">
        <v>234</v>
      </c>
      <c r="G75" s="56"/>
      <c r="H75" s="97">
        <v>0</v>
      </c>
      <c r="I75" s="58">
        <f>Austria!$H75*1.47</f>
        <v>0</v>
      </c>
      <c r="J75" s="97"/>
      <c r="K75" s="60">
        <f>Austria!$J75*1.47</f>
        <v>0</v>
      </c>
      <c r="L75" s="61"/>
    </row>
    <row r="76" spans="1:12" ht="15.75" customHeight="1" x14ac:dyDescent="0.15">
      <c r="A76" s="104">
        <v>11</v>
      </c>
      <c r="B76" s="86" t="str">
        <f>B74</f>
        <v>Day 11</v>
      </c>
      <c r="C76" s="54">
        <v>0.29166666666666669</v>
      </c>
      <c r="D76" s="88" t="s">
        <v>283</v>
      </c>
      <c r="E76" s="56" t="s">
        <v>29</v>
      </c>
      <c r="F76" s="56" t="s">
        <v>235</v>
      </c>
      <c r="G76" s="56"/>
      <c r="H76" s="97">
        <v>35</v>
      </c>
      <c r="I76" s="58">
        <f>Austria!$H76*1.47</f>
        <v>51.449999999999996</v>
      </c>
      <c r="J76" s="97"/>
      <c r="K76" s="60">
        <f>Austria!$J76*1.47</f>
        <v>0</v>
      </c>
      <c r="L76" s="126" t="s">
        <v>282</v>
      </c>
    </row>
    <row r="77" spans="1:12" ht="15.75" customHeight="1" x14ac:dyDescent="0.15">
      <c r="A77" s="104">
        <v>11</v>
      </c>
      <c r="B77" s="86" t="str">
        <f t="shared" ref="B77:B79" si="31">B76</f>
        <v>Day 11</v>
      </c>
      <c r="C77" s="54">
        <v>0.33333333333333331</v>
      </c>
      <c r="D77" s="56"/>
      <c r="E77" s="56"/>
      <c r="F77" s="56"/>
      <c r="G77" s="56"/>
      <c r="H77" s="97"/>
      <c r="I77" s="58">
        <f>Austria!$H77*1.47</f>
        <v>0</v>
      </c>
      <c r="J77" s="93"/>
      <c r="K77" s="60">
        <f>Austria!$J77*1.47</f>
        <v>0</v>
      </c>
      <c r="L77" s="62"/>
    </row>
    <row r="78" spans="1:12" ht="15.75" customHeight="1" x14ac:dyDescent="0.15">
      <c r="A78" s="104">
        <v>11</v>
      </c>
      <c r="B78" s="86" t="str">
        <f t="shared" si="31"/>
        <v>Day 11</v>
      </c>
      <c r="C78" s="54">
        <v>0.375</v>
      </c>
      <c r="D78" s="71"/>
      <c r="E78" s="56"/>
      <c r="F78" s="56"/>
      <c r="G78" s="56"/>
      <c r="H78" s="93"/>
      <c r="I78" s="58">
        <f>Austria!$H78*1.47</f>
        <v>0</v>
      </c>
      <c r="J78" s="93"/>
      <c r="K78" s="60">
        <f>Austria!$J78*1.47</f>
        <v>0</v>
      </c>
      <c r="L78" s="62"/>
    </row>
    <row r="79" spans="1:12" ht="15.75" customHeight="1" x14ac:dyDescent="0.15">
      <c r="A79" s="107">
        <v>11</v>
      </c>
      <c r="B79" s="105" t="str">
        <f t="shared" si="31"/>
        <v>Day 11</v>
      </c>
      <c r="C79" s="72">
        <v>0.41666666666666669</v>
      </c>
      <c r="D79" s="74"/>
      <c r="E79" s="73"/>
      <c r="F79" s="73"/>
      <c r="G79" s="73"/>
      <c r="H79" s="106"/>
      <c r="I79" s="76">
        <f>Austria!$H79*1.47</f>
        <v>0</v>
      </c>
      <c r="J79" s="106"/>
      <c r="K79" s="78">
        <f>Austria!$J79*1.47</f>
        <v>0</v>
      </c>
      <c r="L79" s="85"/>
    </row>
    <row r="80" spans="1:12" ht="15.75" customHeight="1" x14ac:dyDescent="0.15">
      <c r="A80" s="132" t="s">
        <v>75</v>
      </c>
      <c r="B80" s="133"/>
      <c r="C80" s="134"/>
      <c r="D80" s="135"/>
      <c r="E80" s="135"/>
      <c r="F80" s="136"/>
      <c r="G80" s="136"/>
      <c r="H80" s="155">
        <f t="shared" ref="H80:K80" si="32">SUM(H8:H79)</f>
        <v>1034</v>
      </c>
      <c r="I80" s="138">
        <f t="shared" si="32"/>
        <v>1519.98</v>
      </c>
      <c r="J80" s="155">
        <f t="shared" si="32"/>
        <v>0</v>
      </c>
      <c r="K80" s="139">
        <f t="shared" si="32"/>
        <v>0</v>
      </c>
      <c r="L80" s="140"/>
    </row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</sheetData>
  <conditionalFormatting sqref="L40 L24 L58 L73">
    <cfRule type="colorScale" priority="1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E8:E80">
      <formula1>"Travel,Accomodation,Food,Activity,Car"</formula1>
    </dataValidation>
  </dataValidations>
  <hyperlinks>
    <hyperlink ref="L9" r:id="rId1"/>
    <hyperlink ref="L30" r:id="rId2"/>
    <hyperlink ref="L71" r:id="rId3"/>
  </hyperlinks>
  <pageMargins left="0.7" right="0.7" top="0.75" bottom="0.75" header="0" footer="0"/>
  <pageSetup orientation="landscape"/>
  <tableParts count="1"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H32"/>
  <sheetViews>
    <sheetView showGridLines="0" tabSelected="1" workbookViewId="0">
      <selection activeCell="D30" sqref="D30"/>
    </sheetView>
  </sheetViews>
  <sheetFormatPr baseColWidth="10" defaultColWidth="12.6640625" defaultRowHeight="15" customHeight="1" x14ac:dyDescent="0.15"/>
  <cols>
    <col min="1" max="1" width="14.5" customWidth="1"/>
    <col min="2" max="2" width="16.33203125" customWidth="1"/>
    <col min="3" max="3" width="25.83203125" customWidth="1"/>
    <col min="4" max="4" width="24.83203125" customWidth="1"/>
    <col min="5" max="5" width="18.83203125" customWidth="1"/>
    <col min="6" max="6" width="14.5" customWidth="1"/>
    <col min="7" max="7" width="25.83203125" customWidth="1"/>
    <col min="8" max="8" width="22" customWidth="1"/>
    <col min="9" max="9" width="29.33203125" customWidth="1"/>
    <col min="10" max="26" width="14.5" customWidth="1"/>
  </cols>
  <sheetData>
    <row r="2" spans="1:8" ht="15" customHeight="1" x14ac:dyDescent="0.15">
      <c r="A2" s="163" t="s">
        <v>237</v>
      </c>
      <c r="B2" s="25"/>
      <c r="C2" s="26" t="s">
        <v>245</v>
      </c>
      <c r="D2" s="27"/>
      <c r="F2" s="25"/>
      <c r="G2" s="26" t="s">
        <v>245</v>
      </c>
      <c r="H2" s="27"/>
    </row>
    <row r="3" spans="1:8" ht="15" customHeight="1" x14ac:dyDescent="0.15">
      <c r="A3" s="164"/>
      <c r="B3" s="26" t="s">
        <v>21</v>
      </c>
      <c r="C3" s="25" t="s">
        <v>238</v>
      </c>
      <c r="D3" s="28" t="s">
        <v>239</v>
      </c>
      <c r="F3" s="26" t="s">
        <v>19</v>
      </c>
      <c r="G3" s="25" t="s">
        <v>240</v>
      </c>
      <c r="H3" s="28" t="s">
        <v>241</v>
      </c>
    </row>
    <row r="4" spans="1:8" ht="15" customHeight="1" x14ac:dyDescent="0.15">
      <c r="A4" s="164"/>
      <c r="B4" s="25" t="s">
        <v>6</v>
      </c>
      <c r="C4" s="30">
        <v>573.29999999999995</v>
      </c>
      <c r="D4" s="31">
        <v>0</v>
      </c>
      <c r="F4" s="29">
        <v>3</v>
      </c>
      <c r="G4" s="30">
        <v>230.79000000000002</v>
      </c>
      <c r="H4" s="31">
        <v>0</v>
      </c>
    </row>
    <row r="5" spans="1:8" ht="15" customHeight="1" x14ac:dyDescent="0.15">
      <c r="A5" s="164"/>
      <c r="B5" s="38" t="s">
        <v>20</v>
      </c>
      <c r="C5" s="33">
        <v>288.12</v>
      </c>
      <c r="D5" s="34">
        <v>0</v>
      </c>
      <c r="F5" s="32">
        <v>4</v>
      </c>
      <c r="G5" s="33">
        <v>363.09000000000003</v>
      </c>
      <c r="H5" s="34">
        <v>0</v>
      </c>
    </row>
    <row r="6" spans="1:8" ht="15" customHeight="1" x14ac:dyDescent="0.15">
      <c r="A6" s="164"/>
      <c r="B6" s="38" t="s">
        <v>50</v>
      </c>
      <c r="C6" s="33">
        <v>260.19</v>
      </c>
      <c r="D6" s="34">
        <v>0</v>
      </c>
      <c r="F6" s="32">
        <v>5</v>
      </c>
      <c r="G6" s="33">
        <v>220.5</v>
      </c>
      <c r="H6" s="34">
        <v>0</v>
      </c>
    </row>
    <row r="7" spans="1:8" ht="15" customHeight="1" x14ac:dyDescent="0.15">
      <c r="A7" s="164"/>
      <c r="B7" s="38" t="s">
        <v>29</v>
      </c>
      <c r="C7" s="33">
        <v>80.849999999999994</v>
      </c>
      <c r="D7" s="34">
        <v>0</v>
      </c>
      <c r="F7" s="32">
        <v>6</v>
      </c>
      <c r="G7" s="33">
        <v>343.98</v>
      </c>
      <c r="H7" s="34">
        <v>0</v>
      </c>
    </row>
    <row r="8" spans="1:8" ht="15" customHeight="1" x14ac:dyDescent="0.15">
      <c r="A8" s="164"/>
      <c r="B8" s="38" t="s">
        <v>246</v>
      </c>
      <c r="C8" s="33">
        <v>0</v>
      </c>
      <c r="D8" s="34">
        <v>0</v>
      </c>
      <c r="F8" s="32">
        <v>7</v>
      </c>
      <c r="G8" s="33">
        <v>44.1</v>
      </c>
      <c r="H8" s="34">
        <v>0</v>
      </c>
    </row>
    <row r="9" spans="1:8" ht="15" customHeight="1" x14ac:dyDescent="0.15">
      <c r="A9" s="164"/>
      <c r="B9" s="39" t="s">
        <v>242</v>
      </c>
      <c r="C9" s="36">
        <v>1202.4599999999998</v>
      </c>
      <c r="D9" s="37">
        <v>0</v>
      </c>
      <c r="F9" s="35" t="s">
        <v>242</v>
      </c>
      <c r="G9" s="36">
        <v>1202.46</v>
      </c>
      <c r="H9" s="37">
        <v>0</v>
      </c>
    </row>
    <row r="10" spans="1:8" ht="15" customHeight="1" x14ac:dyDescent="0.15">
      <c r="A10" s="165"/>
      <c r="B10" s="22"/>
      <c r="C10" s="22"/>
      <c r="D10" s="23"/>
    </row>
    <row r="13" spans="1:8" ht="15" customHeight="1" x14ac:dyDescent="0.15">
      <c r="A13" s="24"/>
    </row>
    <row r="14" spans="1:8" ht="15" customHeight="1" x14ac:dyDescent="0.15">
      <c r="A14" s="163" t="s">
        <v>243</v>
      </c>
      <c r="B14" s="25"/>
      <c r="C14" s="26" t="s">
        <v>245</v>
      </c>
      <c r="D14" s="27"/>
      <c r="F14" s="25"/>
      <c r="G14" s="26" t="s">
        <v>245</v>
      </c>
      <c r="H14" s="27"/>
    </row>
    <row r="15" spans="1:8" ht="15" customHeight="1" x14ac:dyDescent="0.15">
      <c r="A15" s="164"/>
      <c r="B15" s="26" t="s">
        <v>21</v>
      </c>
      <c r="C15" s="25" t="s">
        <v>238</v>
      </c>
      <c r="D15" s="28" t="s">
        <v>239</v>
      </c>
      <c r="F15" s="26" t="s">
        <v>19</v>
      </c>
      <c r="G15" s="25" t="s">
        <v>240</v>
      </c>
      <c r="H15" s="28" t="s">
        <v>241</v>
      </c>
    </row>
    <row r="16" spans="1:8" ht="13" x14ac:dyDescent="0.15">
      <c r="A16" s="164"/>
      <c r="B16" s="25" t="s">
        <v>6</v>
      </c>
      <c r="C16" s="30">
        <v>317.39999999999998</v>
      </c>
      <c r="D16" s="31">
        <v>0</v>
      </c>
      <c r="F16" s="29">
        <v>1</v>
      </c>
      <c r="G16" s="30">
        <v>1053</v>
      </c>
      <c r="H16" s="31">
        <v>0</v>
      </c>
    </row>
    <row r="17" spans="1:8" ht="13" x14ac:dyDescent="0.15">
      <c r="A17" s="164"/>
      <c r="B17" s="38" t="s">
        <v>20</v>
      </c>
      <c r="C17" s="33">
        <v>153</v>
      </c>
      <c r="D17" s="34">
        <v>0</v>
      </c>
      <c r="F17" s="32">
        <v>2</v>
      </c>
      <c r="G17" s="33">
        <v>299.39999999999998</v>
      </c>
      <c r="H17" s="34">
        <v>0</v>
      </c>
    </row>
    <row r="18" spans="1:8" ht="13" x14ac:dyDescent="0.15">
      <c r="A18" s="164"/>
      <c r="B18" s="38" t="s">
        <v>50</v>
      </c>
      <c r="C18" s="33">
        <v>78</v>
      </c>
      <c r="D18" s="34">
        <v>0</v>
      </c>
      <c r="F18" s="32">
        <v>3</v>
      </c>
      <c r="G18" s="33">
        <v>34.799999999999997</v>
      </c>
      <c r="H18" s="34">
        <v>0</v>
      </c>
    </row>
    <row r="19" spans="1:8" ht="15" customHeight="1" x14ac:dyDescent="0.15">
      <c r="A19" s="164"/>
      <c r="B19" s="38" t="s">
        <v>29</v>
      </c>
      <c r="C19" s="33">
        <v>1092</v>
      </c>
      <c r="D19" s="34">
        <v>0</v>
      </c>
      <c r="F19" s="32">
        <v>8</v>
      </c>
      <c r="G19" s="33">
        <v>244.2</v>
      </c>
      <c r="H19" s="34">
        <v>0</v>
      </c>
    </row>
    <row r="20" spans="1:8" ht="15" customHeight="1" x14ac:dyDescent="0.15">
      <c r="A20" s="164"/>
      <c r="B20" s="38" t="s">
        <v>246</v>
      </c>
      <c r="C20" s="33">
        <v>0</v>
      </c>
      <c r="D20" s="34">
        <v>0</v>
      </c>
      <c r="F20" s="32">
        <v>9</v>
      </c>
      <c r="G20" s="33">
        <v>9</v>
      </c>
      <c r="H20" s="34">
        <v>0</v>
      </c>
    </row>
    <row r="21" spans="1:8" ht="13" x14ac:dyDescent="0.15">
      <c r="A21" s="164"/>
      <c r="B21" s="39" t="s">
        <v>242</v>
      </c>
      <c r="C21" s="36">
        <v>1640.4</v>
      </c>
      <c r="D21" s="37">
        <v>0</v>
      </c>
      <c r="F21" s="35" t="s">
        <v>242</v>
      </c>
      <c r="G21" s="36">
        <v>1640.4</v>
      </c>
      <c r="H21" s="37">
        <v>0</v>
      </c>
    </row>
    <row r="22" spans="1:8" ht="13" x14ac:dyDescent="0.15">
      <c r="A22" s="165"/>
      <c r="B22" s="22"/>
      <c r="C22" s="22"/>
      <c r="D22" s="23"/>
    </row>
    <row r="24" spans="1:8" ht="13" x14ac:dyDescent="0.15">
      <c r="A24" s="163" t="s">
        <v>244</v>
      </c>
      <c r="B24" s="25"/>
      <c r="C24" s="26" t="s">
        <v>245</v>
      </c>
      <c r="D24" s="27"/>
      <c r="F24" s="25"/>
      <c r="G24" s="26" t="s">
        <v>245</v>
      </c>
      <c r="H24" s="27"/>
    </row>
    <row r="25" spans="1:8" ht="13" x14ac:dyDescent="0.15">
      <c r="A25" s="164"/>
      <c r="B25" s="26" t="s">
        <v>21</v>
      </c>
      <c r="C25" s="25" t="s">
        <v>238</v>
      </c>
      <c r="D25" s="28" t="s">
        <v>239</v>
      </c>
      <c r="F25" s="26" t="s">
        <v>19</v>
      </c>
      <c r="G25" s="25" t="s">
        <v>240</v>
      </c>
      <c r="H25" s="28" t="s">
        <v>241</v>
      </c>
    </row>
    <row r="26" spans="1:8" ht="13" x14ac:dyDescent="0.15">
      <c r="A26" s="164"/>
      <c r="B26" s="25" t="s">
        <v>6</v>
      </c>
      <c r="C26" s="30">
        <v>646.79999999999995</v>
      </c>
      <c r="D26" s="31">
        <v>0</v>
      </c>
      <c r="F26" s="29">
        <v>7</v>
      </c>
      <c r="G26" s="30">
        <v>160.965</v>
      </c>
      <c r="H26" s="31">
        <v>0</v>
      </c>
    </row>
    <row r="27" spans="1:8" ht="13" x14ac:dyDescent="0.15">
      <c r="A27" s="164"/>
      <c r="B27" s="38" t="s">
        <v>20</v>
      </c>
      <c r="C27" s="33">
        <v>449.82000000000005</v>
      </c>
      <c r="D27" s="34">
        <v>0</v>
      </c>
      <c r="F27" s="32">
        <v>8</v>
      </c>
      <c r="G27" s="33">
        <v>480.68999999999994</v>
      </c>
      <c r="H27" s="34">
        <v>0</v>
      </c>
    </row>
    <row r="28" spans="1:8" ht="13" x14ac:dyDescent="0.15">
      <c r="A28" s="164"/>
      <c r="B28" s="38" t="s">
        <v>50</v>
      </c>
      <c r="C28" s="33">
        <v>316.05</v>
      </c>
      <c r="D28" s="34">
        <v>0</v>
      </c>
      <c r="F28" s="32">
        <v>9</v>
      </c>
      <c r="G28" s="33">
        <v>404.83799999999997</v>
      </c>
      <c r="H28" s="34">
        <v>0</v>
      </c>
    </row>
    <row r="29" spans="1:8" ht="13" x14ac:dyDescent="0.15">
      <c r="A29" s="164"/>
      <c r="B29" s="38" t="s">
        <v>29</v>
      </c>
      <c r="C29" s="33">
        <v>102.16499999999999</v>
      </c>
      <c r="D29" s="34">
        <v>0</v>
      </c>
      <c r="F29" s="32">
        <v>10</v>
      </c>
      <c r="G29" s="33">
        <v>377.93700000000001</v>
      </c>
      <c r="H29" s="34">
        <v>0</v>
      </c>
    </row>
    <row r="30" spans="1:8" ht="13" x14ac:dyDescent="0.15">
      <c r="A30" s="164"/>
      <c r="B30" s="38" t="s">
        <v>246</v>
      </c>
      <c r="C30" s="33">
        <v>5.1449999999999996</v>
      </c>
      <c r="D30" s="34">
        <v>0</v>
      </c>
      <c r="F30" s="32">
        <v>11</v>
      </c>
      <c r="G30" s="33">
        <v>58.8</v>
      </c>
      <c r="H30" s="34">
        <v>0</v>
      </c>
    </row>
    <row r="31" spans="1:8" ht="13" x14ac:dyDescent="0.15">
      <c r="A31" s="164"/>
      <c r="B31" s="39" t="s">
        <v>242</v>
      </c>
      <c r="C31" s="36">
        <v>1519.9799999999998</v>
      </c>
      <c r="D31" s="37">
        <v>0</v>
      </c>
      <c r="F31" s="32" t="s">
        <v>246</v>
      </c>
      <c r="G31" s="33">
        <v>36.75</v>
      </c>
      <c r="H31" s="34">
        <v>0</v>
      </c>
    </row>
    <row r="32" spans="1:8" ht="13" x14ac:dyDescent="0.15">
      <c r="A32" s="165"/>
      <c r="B32" s="22"/>
      <c r="C32" s="22"/>
      <c r="D32" s="23"/>
      <c r="F32" s="35" t="s">
        <v>242</v>
      </c>
      <c r="G32" s="36">
        <v>1519.9799999999998</v>
      </c>
      <c r="H32" s="37">
        <v>0</v>
      </c>
    </row>
  </sheetData>
  <mergeCells count="3">
    <mergeCell ref="A2:A10"/>
    <mergeCell ref="A14:A22"/>
    <mergeCell ref="A24:A3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Itinerary</vt:lpstr>
      <vt:lpstr>Czech Republic</vt:lpstr>
      <vt:lpstr>Germany</vt:lpstr>
      <vt:lpstr>Austria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2024-06-16T00:01:10Z</dcterms:modified>
</cp:coreProperties>
</file>