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6580" yWindow="460" windowWidth="22220" windowHeight="17000" tabRatio="500" activeTab="2"/>
  </bookViews>
  <sheets>
    <sheet name="Itinerary" sheetId="1" r:id="rId1"/>
    <sheet name="Korea" sheetId="2" r:id="rId2"/>
    <sheet name="Pivot Table 1" sheetId="5" r:id="rId3"/>
  </sheets>
  <calcPr calcId="150001" concurrentCalc="0"/>
  <pivotCaches>
    <pivotCache cacheId="101" r:id="rId4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2">
      <go:sheetsCustomData xmlns:go="http://customooxmlschemas.google.com/" r:id="rId10" roundtripDataChecksum="W0KFAHoLxYUbRPySkZUN7m1M3XpKE9Wim4q/GNWOVoM="/>
    </ext>
  </extLst>
</workbook>
</file>

<file path=xl/calcChain.xml><?xml version="1.0" encoding="utf-8"?>
<calcChain xmlns="http://schemas.openxmlformats.org/spreadsheetml/2006/main">
  <c r="B77" i="2" l="1"/>
  <c r="B9" i="2"/>
  <c r="G236" i="2"/>
  <c r="G228" i="2"/>
  <c r="G226" i="2"/>
  <c r="G225" i="2"/>
  <c r="G223" i="2"/>
  <c r="G215" i="2"/>
  <c r="K216" i="2"/>
  <c r="I216" i="2"/>
  <c r="K215" i="2"/>
  <c r="I215" i="2"/>
  <c r="K217" i="2"/>
  <c r="I217" i="2"/>
  <c r="G161" i="2"/>
  <c r="G158" i="2"/>
  <c r="G154" i="2"/>
  <c r="K149" i="2"/>
  <c r="I149" i="2"/>
  <c r="G146" i="2"/>
  <c r="I125" i="2"/>
  <c r="K125" i="2"/>
  <c r="I126" i="2"/>
  <c r="K126" i="2"/>
  <c r="G116" i="2"/>
  <c r="G118" i="2"/>
  <c r="G120" i="2"/>
  <c r="G122" i="2"/>
  <c r="G123" i="2"/>
  <c r="G87" i="2"/>
  <c r="G72" i="2"/>
  <c r="G59" i="2"/>
  <c r="G51" i="2"/>
  <c r="G42" i="2"/>
  <c r="K43" i="2"/>
  <c r="I43" i="2"/>
  <c r="K42" i="2"/>
  <c r="I42" i="2"/>
  <c r="K29" i="2"/>
  <c r="I29" i="2"/>
  <c r="K143" i="2"/>
  <c r="K128" i="2"/>
  <c r="K233" i="2"/>
  <c r="K221" i="2"/>
  <c r="K225" i="2"/>
  <c r="I225" i="2"/>
  <c r="K228" i="2"/>
  <c r="H228" i="2"/>
  <c r="I228" i="2"/>
  <c r="K226" i="2"/>
  <c r="I226" i="2"/>
  <c r="K218" i="2"/>
  <c r="K214" i="2"/>
  <c r="I214" i="2"/>
  <c r="G214" i="2"/>
  <c r="K211" i="2"/>
  <c r="I211" i="2"/>
  <c r="K210" i="2"/>
  <c r="I210" i="2"/>
  <c r="H206" i="2"/>
  <c r="I207" i="2"/>
  <c r="K207" i="2"/>
  <c r="I208" i="2"/>
  <c r="K208" i="2"/>
  <c r="I209" i="2"/>
  <c r="K209" i="2"/>
  <c r="K203" i="2"/>
  <c r="K191" i="2"/>
  <c r="K188" i="2"/>
  <c r="K185" i="2"/>
  <c r="K186" i="2"/>
  <c r="K187" i="2"/>
  <c r="K173" i="2"/>
  <c r="K161" i="2"/>
  <c r="K158" i="2"/>
  <c r="K147" i="2"/>
  <c r="I147" i="2"/>
  <c r="K146" i="2"/>
  <c r="H146" i="2"/>
  <c r="I146" i="2"/>
  <c r="I124" i="2"/>
  <c r="I141" i="2"/>
  <c r="I123" i="2"/>
  <c r="K113" i="2"/>
  <c r="K91" i="2"/>
  <c r="K92" i="2"/>
  <c r="K93" i="2"/>
  <c r="K94" i="2"/>
  <c r="K95" i="2"/>
  <c r="K96" i="2"/>
  <c r="K97" i="2"/>
  <c r="K98" i="2"/>
  <c r="K76" i="2"/>
  <c r="K77" i="2"/>
  <c r="K78" i="2"/>
  <c r="K79" i="2"/>
  <c r="K80" i="2"/>
  <c r="K81" i="2"/>
  <c r="K82" i="2"/>
  <c r="K83" i="2"/>
  <c r="K51" i="2"/>
  <c r="K50" i="2"/>
  <c r="K30" i="2"/>
  <c r="K31" i="2"/>
  <c r="K32" i="2"/>
  <c r="K33" i="2"/>
  <c r="K34" i="2"/>
  <c r="K35" i="2"/>
  <c r="K36" i="2"/>
  <c r="K8" i="2"/>
  <c r="K9" i="2"/>
  <c r="K10" i="2"/>
  <c r="K11" i="2"/>
  <c r="K12" i="2"/>
  <c r="K13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37" i="2"/>
  <c r="K38" i="2"/>
  <c r="K39" i="2"/>
  <c r="K40" i="2"/>
  <c r="K41" i="2"/>
  <c r="K44" i="2"/>
  <c r="K45" i="2"/>
  <c r="K46" i="2"/>
  <c r="K47" i="2"/>
  <c r="K48" i="2"/>
  <c r="K49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8" i="2"/>
  <c r="K69" i="2"/>
  <c r="K70" i="2"/>
  <c r="K71" i="2"/>
  <c r="K72" i="2"/>
  <c r="K73" i="2"/>
  <c r="K74" i="2"/>
  <c r="K75" i="2"/>
  <c r="K84" i="2"/>
  <c r="K85" i="2"/>
  <c r="K86" i="2"/>
  <c r="K87" i="2"/>
  <c r="K88" i="2"/>
  <c r="K89" i="2"/>
  <c r="K90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4" i="2"/>
  <c r="K115" i="2"/>
  <c r="K116" i="2"/>
  <c r="K117" i="2"/>
  <c r="K118" i="2"/>
  <c r="K119" i="2"/>
  <c r="K120" i="2"/>
  <c r="K121" i="2"/>
  <c r="K122" i="2"/>
  <c r="K123" i="2"/>
  <c r="K124" i="2"/>
  <c r="K127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4" i="2"/>
  <c r="K145" i="2"/>
  <c r="K148" i="2"/>
  <c r="K150" i="2"/>
  <c r="K151" i="2"/>
  <c r="K152" i="2"/>
  <c r="K153" i="2"/>
  <c r="K154" i="2"/>
  <c r="K155" i="2"/>
  <c r="K156" i="2"/>
  <c r="K157" i="2"/>
  <c r="K159" i="2"/>
  <c r="K160" i="2"/>
  <c r="K162" i="2"/>
  <c r="K163" i="2"/>
  <c r="K164" i="2"/>
  <c r="K165" i="2"/>
  <c r="K166" i="2"/>
  <c r="K167" i="2"/>
  <c r="K168" i="2"/>
  <c r="K169" i="2"/>
  <c r="K170" i="2"/>
  <c r="K171" i="2"/>
  <c r="K172" i="2"/>
  <c r="K174" i="2"/>
  <c r="K175" i="2"/>
  <c r="K176" i="2"/>
  <c r="K177" i="2"/>
  <c r="K178" i="2"/>
  <c r="K179" i="2"/>
  <c r="K180" i="2"/>
  <c r="K181" i="2"/>
  <c r="K182" i="2"/>
  <c r="K183" i="2"/>
  <c r="K184" i="2"/>
  <c r="K189" i="2"/>
  <c r="K190" i="2"/>
  <c r="K192" i="2"/>
  <c r="K193" i="2"/>
  <c r="K194" i="2"/>
  <c r="K195" i="2"/>
  <c r="K196" i="2"/>
  <c r="K197" i="2"/>
  <c r="K198" i="2"/>
  <c r="K199" i="2"/>
  <c r="K200" i="2"/>
  <c r="K201" i="2"/>
  <c r="K202" i="2"/>
  <c r="K204" i="2"/>
  <c r="K205" i="2"/>
  <c r="K206" i="2"/>
  <c r="K212" i="2"/>
  <c r="K213" i="2"/>
  <c r="K219" i="2"/>
  <c r="K220" i="2"/>
  <c r="K222" i="2"/>
  <c r="K223" i="2"/>
  <c r="K224" i="2"/>
  <c r="K227" i="2"/>
  <c r="K229" i="2"/>
  <c r="K230" i="2"/>
  <c r="K231" i="2"/>
  <c r="K232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I8" i="2"/>
  <c r="I9" i="2"/>
  <c r="I10" i="2"/>
  <c r="I11" i="2"/>
  <c r="I12" i="2"/>
  <c r="I13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1" i="2"/>
  <c r="I32" i="2"/>
  <c r="I33" i="2"/>
  <c r="I34" i="2"/>
  <c r="I35" i="2"/>
  <c r="I36" i="2"/>
  <c r="I37" i="2"/>
  <c r="I38" i="2"/>
  <c r="I39" i="2"/>
  <c r="I40" i="2"/>
  <c r="I41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H65" i="2"/>
  <c r="I65" i="2"/>
  <c r="I66" i="2"/>
  <c r="I67" i="2"/>
  <c r="I68" i="2"/>
  <c r="I69" i="2"/>
  <c r="I70" i="2"/>
  <c r="I71" i="2"/>
  <c r="I72" i="2"/>
  <c r="I73" i="2"/>
  <c r="H74" i="2"/>
  <c r="I74" i="2"/>
  <c r="I75" i="2"/>
  <c r="I76" i="2"/>
  <c r="I77" i="2"/>
  <c r="I78" i="2"/>
  <c r="I79" i="2"/>
  <c r="I80" i="2"/>
  <c r="H81" i="2"/>
  <c r="I81" i="2"/>
  <c r="I82" i="2"/>
  <c r="I83" i="2"/>
  <c r="I84" i="2"/>
  <c r="I85" i="2"/>
  <c r="I86" i="2"/>
  <c r="I87" i="2"/>
  <c r="I88" i="2"/>
  <c r="I89" i="2"/>
  <c r="I90" i="2"/>
  <c r="H91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H116" i="2"/>
  <c r="I116" i="2"/>
  <c r="I117" i="2"/>
  <c r="I118" i="2"/>
  <c r="I119" i="2"/>
  <c r="I120" i="2"/>
  <c r="I121" i="2"/>
  <c r="I122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2" i="2"/>
  <c r="I143" i="2"/>
  <c r="I144" i="2"/>
  <c r="I145" i="2"/>
  <c r="I148" i="2"/>
  <c r="I150" i="2"/>
  <c r="I151" i="2"/>
  <c r="I152" i="2"/>
  <c r="I153" i="2"/>
  <c r="I154" i="2"/>
  <c r="I155" i="2"/>
  <c r="I156" i="2"/>
  <c r="I157" i="2"/>
  <c r="I158" i="2"/>
  <c r="I159" i="2"/>
  <c r="I160" i="2"/>
  <c r="H161" i="2"/>
  <c r="I161" i="2"/>
  <c r="I162" i="2"/>
  <c r="I163" i="2"/>
  <c r="I164" i="2"/>
  <c r="H165" i="2"/>
  <c r="I165" i="2"/>
  <c r="I166" i="2"/>
  <c r="H167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H184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7" i="2"/>
  <c r="I198" i="2"/>
  <c r="I199" i="2"/>
  <c r="I200" i="2"/>
  <c r="I201" i="2"/>
  <c r="I202" i="2"/>
  <c r="I203" i="2"/>
  <c r="I204" i="2"/>
  <c r="I205" i="2"/>
  <c r="I206" i="2"/>
  <c r="I212" i="2"/>
  <c r="I213" i="2"/>
  <c r="I218" i="2"/>
  <c r="I219" i="2"/>
  <c r="I220" i="2"/>
  <c r="I221" i="2"/>
  <c r="I222" i="2"/>
  <c r="I223" i="2"/>
  <c r="I224" i="2"/>
  <c r="I227" i="2"/>
  <c r="I229" i="2"/>
  <c r="I230" i="2"/>
  <c r="I231" i="2"/>
  <c r="I232" i="2"/>
  <c r="I233" i="2"/>
  <c r="I234" i="2"/>
  <c r="I235" i="2"/>
  <c r="H236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H14" i="2"/>
  <c r="H250" i="2"/>
  <c r="G33" i="2"/>
  <c r="G54" i="2"/>
  <c r="G57" i="2"/>
  <c r="G62" i="2"/>
  <c r="G65" i="2"/>
  <c r="G67" i="2"/>
  <c r="G71" i="2"/>
  <c r="G74" i="2"/>
  <c r="G80" i="2"/>
  <c r="G93" i="2"/>
  <c r="G101" i="2"/>
  <c r="G103" i="2"/>
  <c r="G107" i="2"/>
  <c r="G131" i="2"/>
  <c r="G136" i="2"/>
  <c r="G143" i="2"/>
  <c r="G165" i="2"/>
  <c r="G167" i="2"/>
  <c r="G169" i="2"/>
  <c r="G176" i="2"/>
  <c r="G179" i="2"/>
  <c r="G191" i="2"/>
  <c r="G192" i="2"/>
  <c r="G221" i="2"/>
  <c r="G231" i="2"/>
  <c r="G240" i="2"/>
  <c r="G241" i="2"/>
  <c r="G250" i="2"/>
  <c r="B23" i="2"/>
  <c r="B38" i="2"/>
  <c r="B53" i="2"/>
  <c r="B69" i="2"/>
  <c r="B85" i="2"/>
  <c r="B100" i="2"/>
  <c r="B115" i="2"/>
  <c r="B130" i="2"/>
  <c r="B145" i="2"/>
  <c r="B160" i="2"/>
  <c r="B175" i="2"/>
  <c r="B190" i="2"/>
  <c r="B205" i="2"/>
  <c r="B220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49" i="2"/>
  <c r="B150" i="2"/>
  <c r="B151" i="2"/>
  <c r="B152" i="2"/>
  <c r="B153" i="2"/>
  <c r="B154" i="2"/>
  <c r="B155" i="2"/>
  <c r="B156" i="2"/>
  <c r="B157" i="2"/>
  <c r="B158" i="2"/>
  <c r="B159" i="2"/>
  <c r="B146" i="2"/>
  <c r="B147" i="2"/>
  <c r="B148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A114" i="2"/>
  <c r="A113" i="2"/>
  <c r="A112" i="2"/>
  <c r="A111" i="2"/>
  <c r="A110" i="2"/>
  <c r="A109" i="2"/>
  <c r="A108" i="2"/>
  <c r="A107" i="2"/>
  <c r="A106" i="2"/>
  <c r="A105" i="2"/>
  <c r="A104" i="2"/>
  <c r="A103" i="2"/>
  <c r="A102" i="2"/>
  <c r="A101" i="2"/>
  <c r="A100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A99" i="2"/>
  <c r="A98" i="2"/>
  <c r="A97" i="2"/>
  <c r="A96" i="2"/>
  <c r="A95" i="2"/>
  <c r="A94" i="2"/>
  <c r="A93" i="2"/>
  <c r="A92" i="2"/>
  <c r="A91" i="2"/>
  <c r="A90" i="2"/>
  <c r="A89" i="2"/>
  <c r="A88" i="2"/>
  <c r="A87" i="2"/>
  <c r="A86" i="2"/>
  <c r="A85" i="2"/>
  <c r="B70" i="2"/>
  <c r="B71" i="2"/>
  <c r="B72" i="2"/>
  <c r="B73" i="2"/>
  <c r="B74" i="2"/>
  <c r="B75" i="2"/>
  <c r="B76" i="2"/>
  <c r="B78" i="2"/>
  <c r="B79" i="2"/>
  <c r="B80" i="2"/>
  <c r="B81" i="2"/>
  <c r="B82" i="2"/>
  <c r="B83" i="2"/>
  <c r="B84" i="2"/>
  <c r="A84" i="2"/>
  <c r="A83" i="2"/>
  <c r="A82" i="2"/>
  <c r="A81" i="2"/>
  <c r="A80" i="2"/>
  <c r="A79" i="2"/>
  <c r="A78" i="2"/>
  <c r="A76" i="2"/>
  <c r="A75" i="2"/>
  <c r="A74" i="2"/>
  <c r="A73" i="2"/>
  <c r="A72" i="2"/>
  <c r="A71" i="2"/>
  <c r="A70" i="2"/>
  <c r="A69" i="2"/>
  <c r="B54" i="2"/>
  <c r="B55" i="2"/>
  <c r="B56" i="2"/>
  <c r="B57" i="2"/>
  <c r="B58" i="2"/>
  <c r="B59" i="2"/>
  <c r="B60" i="2"/>
  <c r="B61" i="2"/>
  <c r="B62" i="2"/>
  <c r="B63" i="2"/>
  <c r="B64" i="2"/>
  <c r="B65" i="2"/>
  <c r="B67" i="2"/>
  <c r="B68" i="2"/>
  <c r="A68" i="2"/>
  <c r="A67" i="2"/>
  <c r="B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B3" i="2"/>
  <c r="B4" i="2"/>
  <c r="K250" i="2"/>
  <c r="B5" i="2"/>
  <c r="J250" i="2"/>
</calcChain>
</file>

<file path=xl/sharedStrings.xml><?xml version="1.0" encoding="utf-8"?>
<sst xmlns="http://schemas.openxmlformats.org/spreadsheetml/2006/main" count="662" uniqueCount="328">
  <si>
    <t>Date</t>
  </si>
  <si>
    <t>Time</t>
  </si>
  <si>
    <t>Departure/Arrival</t>
  </si>
  <si>
    <t>Location</t>
  </si>
  <si>
    <t>Check-in</t>
  </si>
  <si>
    <t>Check-out</t>
  </si>
  <si>
    <t>Accomodation</t>
  </si>
  <si>
    <t>Departure</t>
  </si>
  <si>
    <t>Arrival</t>
  </si>
  <si>
    <t>Seoul</t>
  </si>
  <si>
    <t>Overnight Trip</t>
  </si>
  <si>
    <t>Le Seoul Hotel - 56 Namdaemun-ro 1-gil, Jung-gu, Seoul, 04526 South Korea</t>
  </si>
  <si>
    <t>Chuncheon</t>
  </si>
  <si>
    <t>Sangsangmadang Chuncheon Stay Hotel - 22, Sports town-gil 399beon-gil, Chuncheon, Gangwon, 200-200 South Korea</t>
  </si>
  <si>
    <t>Gyeongju</t>
  </si>
  <si>
    <t>Gyeongju Hwangnamkwan Hanok Hotel - 1038, Poseok-ro, Gyeongju, North Gyeongsang, 780-080, South Korea</t>
  </si>
  <si>
    <t>Busan</t>
  </si>
  <si>
    <t>Suncheon</t>
  </si>
  <si>
    <t>Jeonju</t>
  </si>
  <si>
    <t>The Mumum - 26-25, Choemyeonghui-gil, Wansan-gu, Jeonju, North Jeolla, 55042 South Korea</t>
  </si>
  <si>
    <t xml:space="preserve">Hotel Cappuccino - 155, Bongeunsa-ro, Gangnam-gu, Seoul, 06122 South Korea </t>
  </si>
  <si>
    <t>$CAD</t>
  </si>
  <si>
    <t>Budget</t>
  </si>
  <si>
    <t>Total Forecast (Activities + Food)</t>
  </si>
  <si>
    <t>$ Available</t>
  </si>
  <si>
    <t>$ Actual Spent</t>
  </si>
  <si>
    <t>*This column shows cost which can use T-Money Card. This is to identify how much to load on to T-Money Card.</t>
  </si>
  <si>
    <t>Day</t>
  </si>
  <si>
    <t>Activity</t>
  </si>
  <si>
    <t>Category</t>
  </si>
  <si>
    <t>Travel Time</t>
  </si>
  <si>
    <t>Transit Cost (Won)</t>
  </si>
  <si>
    <t>Forecast Cost (Won)</t>
  </si>
  <si>
    <t>Forecast Cost ($CAD)</t>
  </si>
  <si>
    <t>Actual Cost (Won)</t>
  </si>
  <si>
    <t>Actual Cost ($CAD)</t>
  </si>
  <si>
    <t>Notes</t>
  </si>
  <si>
    <t>Flight to Seoul</t>
  </si>
  <si>
    <t>Travel</t>
  </si>
  <si>
    <t>eSIM KT</t>
  </si>
  <si>
    <t>Arrive in Seoul</t>
  </si>
  <si>
    <t>Check in at Hotel</t>
  </si>
  <si>
    <t>1hour 26min transit</t>
  </si>
  <si>
    <t>Dinner Bokchon Son Tofu (10am-9pm)</t>
  </si>
  <si>
    <t>Food</t>
  </si>
  <si>
    <t>15min walk</t>
  </si>
  <si>
    <t>HBAF Almond Store (11am-11pm) —&gt; Myeongdong Walking Street (Street Food - Japchae, 10cent bread)</t>
  </si>
  <si>
    <t>1min walk</t>
  </si>
  <si>
    <t>Hotel/Airbnb (Seoul)</t>
  </si>
  <si>
    <t>Le Seoul Hotel 르서울호텔 - 56 Namdaemun-ro 1-gil, Jung-gu, Seoul, 04526 South Korea</t>
  </si>
  <si>
    <t>Transit</t>
  </si>
  <si>
    <t>Breakfast Convenience Store (GS25 or 7-Eleven or CU)</t>
  </si>
  <si>
    <t>2min walk</t>
  </si>
  <si>
    <t>Deoksugung Palace (9am-9pm, Closed Monday)</t>
  </si>
  <si>
    <t>8min walk</t>
  </si>
  <si>
    <t>Cheonggyecheon Stream --&gt; Gyeongbokgung Palace (19min walk) (9am-6pm, Closed Tuesday)</t>
  </si>
  <si>
    <t>14min walk</t>
  </si>
  <si>
    <t>3000won/adult for Gyeongbokgung Palace; admission included in Combination Palace Ticket</t>
  </si>
  <si>
    <r>
      <rPr>
        <sz val="10"/>
        <color rgb="FF000000"/>
        <rFont val="Arial"/>
        <family val="2"/>
      </rPr>
      <t xml:space="preserve">Jongmyo Shrine (9am-6pm, Closed Tuesday) - Guided tour required to enter (10:00, </t>
    </r>
    <r>
      <rPr>
        <b/>
        <sz val="10"/>
        <color rgb="FF000000"/>
        <rFont val="Arial"/>
        <family val="2"/>
      </rPr>
      <t>12:00</t>
    </r>
    <r>
      <rPr>
        <sz val="10"/>
        <color rgb="FF000000"/>
        <rFont val="Arial"/>
        <family val="2"/>
      </rPr>
      <t>, 14:00, or 16:00)</t>
    </r>
  </si>
  <si>
    <t>29min transit</t>
  </si>
  <si>
    <t>1000won/adult; admission included in Combination Palace Ticket</t>
  </si>
  <si>
    <t>Lunch at Gwangjang Market (Buchon Yukhoe (10am-4pm, 5-9:30pm), Knife cut Noodle Lady, mung bean pancakes, sikhye drink and raw crab lady from Netflix!)</t>
  </si>
  <si>
    <t>18min walk</t>
  </si>
  <si>
    <t xml:space="preserve">Changgyeonggung Palace (9am-6pm, Closed Mondays) </t>
  </si>
  <si>
    <t>22min walk</t>
  </si>
  <si>
    <r>
      <rPr>
        <sz val="10"/>
        <color theme="1"/>
        <rFont val="Arial"/>
        <family val="2"/>
      </rPr>
      <t xml:space="preserve">Changdeokgung + Secret Garden (9am-6pm, Closed Monday) (Note Secret Garden has limited spots and needs to be reserved; reservations open 6 days in advance - 10:30, 11:30, 14:30, or </t>
    </r>
    <r>
      <rPr>
        <b/>
        <sz val="10"/>
        <color theme="1"/>
        <rFont val="Arial"/>
        <family val="2"/>
      </rPr>
      <t>15:30</t>
    </r>
    <r>
      <rPr>
        <sz val="10"/>
        <color theme="1"/>
        <rFont val="Arial"/>
        <family val="2"/>
      </rPr>
      <t>)</t>
    </r>
  </si>
  <si>
    <t>7min walk</t>
  </si>
  <si>
    <r>
      <rPr>
        <u/>
        <sz val="10"/>
        <color rgb="FF000000"/>
        <rFont val="Arial"/>
        <family val="2"/>
      </rPr>
      <t xml:space="preserve">8000won/adult, admission included in Combination Palace Ticket. Must make reservation for Secret Garden: </t>
    </r>
    <r>
      <rPr>
        <u/>
        <sz val="10"/>
        <color rgb="FF000000"/>
        <rFont val="Arial"/>
        <family val="2"/>
      </rPr>
      <t>https://ticket.uforus.co.kr/web/main?shopEncode=</t>
    </r>
  </si>
  <si>
    <t>Bukchon Hanok Village —&gt; The Sool Gallery (10am-7pm) (7min walk)</t>
  </si>
  <si>
    <t>16min walk</t>
  </si>
  <si>
    <r>
      <rPr>
        <sz val="10"/>
        <color rgb="FF000000"/>
        <rFont val="Arial"/>
        <family val="2"/>
      </rPr>
      <t xml:space="preserve">Make reservation to the Sool Gallery (Tasting is free) - </t>
    </r>
    <r>
      <rPr>
        <u/>
        <sz val="10"/>
        <color rgb="FF1155CC"/>
        <rFont val="Arial"/>
        <family val="2"/>
      </rPr>
      <t>https://booking.naver.com/booking/12/bizes/142806/items/4569341?area=bnihttps://booking.naver.com/booking/12/bizes/142806/items/4569341?area=bni</t>
    </r>
  </si>
  <si>
    <t>Ssamzigil Shopping Mall (10:30am-8:30pm)  --&gt; Insadong Cultural Street (3min walk)</t>
  </si>
  <si>
    <t>10min walk</t>
  </si>
  <si>
    <r>
      <rPr>
        <sz val="10"/>
        <color theme="1"/>
        <rFont val="Arial"/>
        <family val="2"/>
      </rPr>
      <t xml:space="preserve">Dinner </t>
    </r>
    <r>
      <rPr>
        <b/>
        <sz val="10"/>
        <color theme="1"/>
        <rFont val="Arial"/>
        <family val="2"/>
      </rPr>
      <t>Doma Insadong (11:30am-3pm, 5-8:50pm (Sot Bap)),</t>
    </r>
    <r>
      <rPr>
        <sz val="10"/>
        <color theme="1"/>
        <rFont val="Arial"/>
        <family val="2"/>
      </rPr>
      <t xml:space="preserve"> or Oncheonjib (11:30am-3pm, 5-9:30pm) or Okeunnae 5 Dakgalbi Insadong (11:30am-10:30pm)</t>
    </r>
  </si>
  <si>
    <t>Ikseon-dong Hanok Street (Ikseon Goro Ice Cream (11am-10pm) or Cheong Su Dang Dessert (11:30am-10pm))</t>
  </si>
  <si>
    <t>35-7 Dongho-ro 24-gil, Jung-gu, Seoul, South Korea</t>
  </si>
  <si>
    <t>12min walk</t>
  </si>
  <si>
    <t>Start Hike at Changuimun Gate</t>
  </si>
  <si>
    <t>23min transit</t>
  </si>
  <si>
    <t>Hike Inwangsan Mountain</t>
  </si>
  <si>
    <t>45min hike</t>
  </si>
  <si>
    <t>End Hike at Dongnimmun Station</t>
  </si>
  <si>
    <t>30min hike</t>
  </si>
  <si>
    <r>
      <t xml:space="preserve">Lunch ((Jinmi Sikdang (Mon-Sat 12-3:30pm, 5-8pm) or 아구랑꽃게랑 (12-10pm))(Raw Crab) or </t>
    </r>
    <r>
      <rPr>
        <b/>
        <sz val="10"/>
        <color theme="1"/>
        <rFont val="Arial"/>
        <family val="2"/>
      </rPr>
      <t>Onsuban (11am-3pm, 5-10pm)(Noodles)</t>
    </r>
    <r>
      <rPr>
        <sz val="10"/>
        <color theme="1"/>
        <rFont val="Arial"/>
        <family val="2"/>
      </rPr>
      <t>) or 24/7 ramen</t>
    </r>
  </si>
  <si>
    <t>15min transit</t>
  </si>
  <si>
    <t>Namsangol Hanok Village (9am-8pm)</t>
  </si>
  <si>
    <t>3min walk</t>
  </si>
  <si>
    <t xml:space="preserve">Namsan Mountain Park --&gt; N Seoul Tower (10am-11pm) --&gt; Botanical Garden </t>
  </si>
  <si>
    <t>Explore Namdaemun Market (9am-5:30pm, Closed Sundays)</t>
  </si>
  <si>
    <t>32min walk</t>
  </si>
  <si>
    <t>26min transit</t>
  </si>
  <si>
    <t>Dinner in Hongdae (Korean BBQ + Beer at Doma 도마 4pm-12:30am, Closed Mon)</t>
  </si>
  <si>
    <t>The Painters Myungbo Art Hall Show 8pm</t>
  </si>
  <si>
    <t>30min transit</t>
  </si>
  <si>
    <t>https://www.thepainters.co.kr/en</t>
  </si>
  <si>
    <t>24/7 Ramyeon (Post show snack)</t>
  </si>
  <si>
    <t>11min walk</t>
  </si>
  <si>
    <t>2hour transit</t>
  </si>
  <si>
    <r>
      <rPr>
        <sz val="10"/>
        <color rgb="FF000000"/>
        <rFont val="Arial"/>
        <family val="2"/>
      </rPr>
      <t xml:space="preserve">Intercity Bus is 8200won/person and must be bought at station; </t>
    </r>
    <r>
      <rPr>
        <u/>
        <sz val="10"/>
        <color rgb="FF1155CC"/>
        <rFont val="Arial"/>
        <family val="2"/>
      </rPr>
      <t>https://txbuse.t-money.co.kr/</t>
    </r>
  </si>
  <si>
    <t>Drop bags at Hotel in Chuncheon</t>
  </si>
  <si>
    <r>
      <rPr>
        <sz val="10"/>
        <color rgb="FF000000"/>
        <rFont val="Arial"/>
        <family val="2"/>
      </rPr>
      <t xml:space="preserve">Chuncheon City Bus Tour: </t>
    </r>
    <r>
      <rPr>
        <u/>
        <sz val="10"/>
        <color rgb="FF1155CC"/>
        <rFont val="Arial"/>
        <family val="2"/>
      </rPr>
      <t>https://packagekorea.com/info_chuncheon-city-tour-bus/</t>
    </r>
  </si>
  <si>
    <t>Lunch Daejin Saengohjingeobu Iguyi 대진식당 (6am-4pm) - Banchan Restaurant</t>
  </si>
  <si>
    <t>Chuncheon Samaksan Mountain Cable Car (9am-6pm) (Boardwalk Loop to Skywalk Observatory 25mins walk)</t>
  </si>
  <si>
    <t>12min transit or 35min walk</t>
  </si>
  <si>
    <t>23000won/person round-trip; Views of Uiamho Lake and Bukhan River</t>
  </si>
  <si>
    <t>Taxi to Ganchon Rail Park at 2:45pm</t>
  </si>
  <si>
    <t>11min taxi</t>
  </si>
  <si>
    <t>https://www.railpark.co.kr/index_.php; https://www.klook.com/activity/6900-gangchon-rail-bike-gangwon-do/?gclid=CjwKCAjw3oqoBhAjEiwA_UaLtgho3HSVQ_TEQZkcePHThx-fIp4IE8yKJG_ccU_mf1IRb9u5-eeERhoC_7sQAvD_BwE&amp;gclsrc=aw.ds</t>
  </si>
  <si>
    <t>Dinner Korean Dakgalbi - 춘천명물닭갈비 (Chuncheonmyeongmul Chicken Rib) (11am-9:30pm, Closed Tuesdays)</t>
  </si>
  <si>
    <t>32min transit</t>
  </si>
  <si>
    <t>5min walk</t>
  </si>
  <si>
    <t>10000won/person for 3hours; namoosauna.modoo.at</t>
  </si>
  <si>
    <t>Hotel/Airbnb (Chuncheon)</t>
  </si>
  <si>
    <t>Breakfast Convenience Store (GS25 or 7-Eleven or CU) or Dancing Caffeine (9am-9pm)</t>
  </si>
  <si>
    <t xml:space="preserve">Taxi to Namchuncheon Station </t>
  </si>
  <si>
    <t>Options in case free time by Seoul Station: Seosomun Shrine History Museum and Seoullu 7017</t>
  </si>
  <si>
    <r>
      <rPr>
        <sz val="10"/>
        <color theme="1"/>
        <rFont val="Arial"/>
        <family val="2"/>
      </rPr>
      <t>Train Seoul Station to Gyeongju (Singyeongju Station)</t>
    </r>
    <r>
      <rPr>
        <b/>
        <sz val="10"/>
        <color theme="1"/>
        <rFont val="Arial"/>
        <family val="2"/>
      </rPr>
      <t xml:space="preserve"> (Train Booked at 1:57pm; arrive 4:05pm)</t>
    </r>
  </si>
  <si>
    <t>https://www.letskorail.com/ebizbf/EbizBfTicketSearch.do</t>
  </si>
  <si>
    <t>Check-in at Hotel</t>
  </si>
  <si>
    <t>25min transit</t>
  </si>
  <si>
    <t>Daereungwon Tomb Complex (9am-10pm)</t>
  </si>
  <si>
    <t>Daereungwon Tomb Free; 3000won/person for Cheonmachong Tomb</t>
  </si>
  <si>
    <t>Foot massage</t>
  </si>
  <si>
    <t>Hotel/Airbnb (Gyeonju)</t>
  </si>
  <si>
    <t>Seokguram Grotto (9am-6pm)</t>
  </si>
  <si>
    <t>1h 29min transit</t>
  </si>
  <si>
    <t>5000won/person</t>
  </si>
  <si>
    <t>Bulguksa Temple (9am-6pm)</t>
  </si>
  <si>
    <t>58min transit</t>
  </si>
  <si>
    <t>6000won/person for temple area; 2000won/person for museum</t>
  </si>
  <si>
    <t>Gyeongju National Museum (10am-6pm)</t>
  </si>
  <si>
    <t>Donggung Palace and Wolji Pond (9am-10pm)</t>
  </si>
  <si>
    <t>3000won/person</t>
  </si>
  <si>
    <t>Cheomseongdae (9am-10pm) --&gt; Gyerim Forest (6min walk) --&gt; Gyeongju Hywanggyo (7min walk) --&gt; Woljeonggyo Bridge (6min walk) --&gt; Gyochon Traditional Village (7min walk)</t>
  </si>
  <si>
    <t>17min walk</t>
  </si>
  <si>
    <t>Dinner at Hyanghwajeong (11am-9pm) (Jeon Korean Pancakes)</t>
  </si>
  <si>
    <t>Hotel/Airbnb (Gyeongju)</t>
  </si>
  <si>
    <r>
      <rPr>
        <sz val="10"/>
        <color theme="1"/>
        <rFont val="Arial"/>
        <family val="2"/>
      </rPr>
      <t xml:space="preserve">Train Singyeongju Station to Busan Station </t>
    </r>
    <r>
      <rPr>
        <b/>
        <sz val="10"/>
        <color theme="1"/>
        <rFont val="Arial"/>
        <family val="2"/>
      </rPr>
      <t>(Train booked for 8:47am; Arrive 9:21am)</t>
    </r>
  </si>
  <si>
    <t>1h 2min transit</t>
  </si>
  <si>
    <t>Luggage Drop Off at Busan Station and Fill up T-Money Card</t>
  </si>
  <si>
    <t>Take Danubi Train around Taejongdae Resort Park (3 stops: Observatory --&gt; Yeongdo Lighthouse --&gt; Taejongsa Temple) (5am-12am)</t>
  </si>
  <si>
    <t>48min transit</t>
  </si>
  <si>
    <t>3000won/person for Danubi Train</t>
  </si>
  <si>
    <t>Lunch in Nampo (Haewangsanghae Restaurant Kiosk 97 or Jacky's Seafood Kiosk 8 at Jagalchi Market (9:30am-9pm) + Explore Jalgachi Market (5am-10pm) OR Sashimi Restaurant at Songdo Beach or Gukje Market</t>
  </si>
  <si>
    <t>41min transit</t>
  </si>
  <si>
    <t>Gukje Market Street (9am-7pm) and Bupyeong Market</t>
  </si>
  <si>
    <t>Songdo Beach Skywalk (6am-10pm) --&gt; Busan Air Cruise Cable Car (9am-8pm) to Songdo Sky Park (20min cable car) --&gt; Songdo Yonggung Suspension Bridge &amp; Healing Forest Trail in Amnam Park --&gt; Dudo Observatory (25min walk)  --&gt; Dino Adventure (25min walk)  --&gt; Sondo Coastal Bolle-gil Trail --&gt; Songdo Beach (1h walk)</t>
  </si>
  <si>
    <r>
      <rPr>
        <u/>
        <sz val="10"/>
        <color rgb="FF000000"/>
        <rFont val="Arial"/>
        <family val="2"/>
      </rPr>
      <t>https://www.koreatodo.com/songdo-cloud-trails</t>
    </r>
    <r>
      <rPr>
        <sz val="10"/>
        <color rgb="FF000000"/>
        <rFont val="Arial"/>
        <family val="2"/>
      </rPr>
      <t>; cable car 15000won/person; Entire route ~2hour walk, suspension bridge 1000won/person</t>
    </r>
  </si>
  <si>
    <t>Dinner Gogi gub neun Namja, Nampo (Pork Belly BBQ) (4pm-2am)</t>
  </si>
  <si>
    <t>Hotel/Airbnb (Busan)</t>
  </si>
  <si>
    <t>Add another 30000won/person on T-Money Card</t>
  </si>
  <si>
    <t>Haedong Yonggunsa Temple</t>
  </si>
  <si>
    <t>1h 31min transit</t>
  </si>
  <si>
    <r>
      <rPr>
        <sz val="10"/>
        <color rgb="FF000000"/>
        <rFont val="Arial"/>
        <family val="2"/>
      </rPr>
      <t xml:space="preserve">Lunch </t>
    </r>
    <r>
      <rPr>
        <b/>
        <sz val="10"/>
        <color rgb="FF000000"/>
        <rFont val="Arial"/>
        <family val="2"/>
      </rPr>
      <t>Mipo-jib (11am-10pm)</t>
    </r>
  </si>
  <si>
    <t>54min transit</t>
  </si>
  <si>
    <t>Mochi Ice Cream Horang2 (i) Jella Tteok Rice Cakes (11am-5pm, Closed Tues) --&gt; Bingsoo at Haeundae Yetnal Patbingsu (10am-10pm)(16min walk)</t>
  </si>
  <si>
    <t>6min walk</t>
  </si>
  <si>
    <t xml:space="preserve">Haeundae Beach --&gt; Haeundae Market (Street Food! Eat Ssiat Hotteok!) </t>
  </si>
  <si>
    <t>13min walk</t>
  </si>
  <si>
    <t>Spa Land Centum City (Jjimjilbang) (6am-11pm)</t>
  </si>
  <si>
    <t>24min transit</t>
  </si>
  <si>
    <t>20000won/person</t>
  </si>
  <si>
    <t>Dinner Gajang Delicious Jokbal Seomyeon (11am-2am) or Jokbal Ssalrong (2pm-1am)</t>
  </si>
  <si>
    <t>Explore Seomyeon (Jeonpo Cafe Street)</t>
  </si>
  <si>
    <t>4min walk</t>
  </si>
  <si>
    <t>Oryukdo Skywalk (9am-6pm)</t>
  </si>
  <si>
    <t>Igidae Coastal Walk</t>
  </si>
  <si>
    <t>Lunch Yakkong Milmyeon (11am-3:30pm; 5-7:30pm)</t>
  </si>
  <si>
    <t>Wander Gamcheon Culture Village (Gamcheon Culture Village Point of View, Little Prince Statue, Sea Photo Zone)</t>
  </si>
  <si>
    <t>23min walk</t>
  </si>
  <si>
    <t>Taxi to Gamcheon Culture Village</t>
  </si>
  <si>
    <t>Stop at flipbookstudio (10:30am-6pm)</t>
  </si>
  <si>
    <t>Lotte Department Store Gwangbok Observation Deck (10:30am-8:30pm) (cafe)</t>
  </si>
  <si>
    <t>Busan Tower (10am-10pm)</t>
  </si>
  <si>
    <t>12000won/person</t>
  </si>
  <si>
    <t>34min transit</t>
  </si>
  <si>
    <r>
      <rPr>
        <sz val="10"/>
        <color theme="1"/>
        <rFont val="Arial"/>
        <family val="2"/>
      </rPr>
      <t xml:space="preserve">S Train from Busan Station to Suncheon </t>
    </r>
    <r>
      <rPr>
        <b/>
        <sz val="10"/>
        <color theme="1"/>
        <rFont val="Arial"/>
        <family val="2"/>
      </rPr>
      <t xml:space="preserve">(Train Booked 8:14am; arrive 10:53am) </t>
    </r>
  </si>
  <si>
    <t>3hour train</t>
  </si>
  <si>
    <r>
      <rPr>
        <sz val="10"/>
        <color rgb="FF000000"/>
        <rFont val="Arial"/>
        <family val="2"/>
      </rPr>
      <t xml:space="preserve">18000won/person; </t>
    </r>
    <r>
      <rPr>
        <u/>
        <sz val="10"/>
        <color rgb="FF1155CC"/>
        <rFont val="Arial"/>
        <family val="2"/>
      </rPr>
      <t>https://www.letskorail.com/ebizbf/EbizBfAboutS_Train.do</t>
    </r>
  </si>
  <si>
    <t>Suncheon City Bus Tour 10am-5pm, Closed Mondays</t>
  </si>
  <si>
    <t>Drop bag off at Suncheon Station</t>
  </si>
  <si>
    <t xml:space="preserve">Lunch 이레돈까스 (Tonkatsu) (11am-9pm) </t>
  </si>
  <si>
    <t>Suncheon Bay National Garden (8:30am-7pm)</t>
  </si>
  <si>
    <t>Suncheon Wetland Reserve (8am-7pm)</t>
  </si>
  <si>
    <t>Pick-up bag from Suncheon Station —&gt; Check in Airbnb</t>
  </si>
  <si>
    <r>
      <t xml:space="preserve">Dinner </t>
    </r>
    <r>
      <rPr>
        <b/>
        <sz val="10"/>
        <color theme="1"/>
        <rFont val="Arial"/>
        <family val="2"/>
      </rPr>
      <t>통뼈연가 Gamjatang (10-10pm)</t>
    </r>
    <r>
      <rPr>
        <sz val="10"/>
        <color theme="1"/>
        <rFont val="Arial"/>
        <family val="2"/>
      </rPr>
      <t xml:space="preserve"> or </t>
    </r>
    <r>
      <rPr>
        <sz val="10"/>
        <color theme="1"/>
        <rFont val="Arial"/>
        <family val="2"/>
      </rPr>
      <t xml:space="preserve">Geumbin Hoegwan (11am-9pm, Closed Tues) </t>
    </r>
    <r>
      <rPr>
        <sz val="10"/>
        <color theme="1"/>
        <rFont val="Arial"/>
        <family val="2"/>
      </rPr>
      <t>or Pungmi Tongdak (11:30am-12am)</t>
    </r>
  </si>
  <si>
    <t>Hotel/Airbnb (Suncheon)</t>
  </si>
  <si>
    <t>Transit (Fill up T-money)</t>
  </si>
  <si>
    <t>Breakfast Convenience Store (GS25 or 7-Eleven or CU or 엄마손김밥전문점 (Kimbap))</t>
  </si>
  <si>
    <t>Nagan Eupseong Folk Village (9am-6pm)</t>
  </si>
  <si>
    <t>49min bus</t>
  </si>
  <si>
    <t>1hour 30mins</t>
  </si>
  <si>
    <t>Taxi to Tea Farm</t>
  </si>
  <si>
    <t>Daehan Dawon Tea Plantation (9am-7pm) (Take bus from Suncheon Station --&gt; Boseong Station --&gt; Tea Farm) (Buses come ~30mins)</t>
  </si>
  <si>
    <t>28min transit</t>
  </si>
  <si>
    <t>4000won/person; https://elsewherebriefly.com/south-korea/boseong-green-tea-fields-and-that-dessert-shot/</t>
  </si>
  <si>
    <t>Green Tea Ice Cream</t>
  </si>
  <si>
    <t>1.5hour transit</t>
  </si>
  <si>
    <r>
      <rPr>
        <sz val="10"/>
        <color theme="1"/>
        <rFont val="Arial"/>
        <family val="2"/>
      </rPr>
      <t xml:space="preserve">Train to Jeonju (Suncheon Station --&gt; Jeonju Station) </t>
    </r>
    <r>
      <rPr>
        <b/>
        <sz val="10"/>
        <color theme="1"/>
        <rFont val="Arial"/>
        <family val="2"/>
      </rPr>
      <t>(Reservations for 9:04am; arrive 10:01am)</t>
    </r>
  </si>
  <si>
    <t>1hour transit</t>
  </si>
  <si>
    <t>Drop bags off at Hotel</t>
  </si>
  <si>
    <t>31min bus</t>
  </si>
  <si>
    <t>Gyeonggijeon Palace (9am-6pm)</t>
  </si>
  <si>
    <t>Lunch Kongnamul Gukbap at Jeonju Waengi Kongnamul-gukbap (7am-8:30pm) or 동문원 (Gukbap)(6-1:30pm)</t>
  </si>
  <si>
    <t xml:space="preserve">Jeondong Cathedral --&gt; Pungnam Gate (4min walk) --&gt; Nambu Market (6am-10pm) (2min walk) </t>
  </si>
  <si>
    <t>Gangam Calligraphy Museum (9am-6pm) --&gt; Cheonyeollu (3min walk) —&gt; Jeonjuhyyanggyo Confucian School (9am-6pm, Closed Monday)(7min walk)</t>
  </si>
  <si>
    <t>Jaman Mural Village —&gt; Omokdae and Imogdae Viewpoints (4min walk) —&gt; Jeonju Korean Traditional Alcohol Museum (9am-6pm, Closed Mondays)</t>
  </si>
  <si>
    <t>Check in Hotel</t>
  </si>
  <si>
    <t>Dinner Chunyun Nuri Bom (Makgeoilli)</t>
  </si>
  <si>
    <t>Herbal Foot Bath near PNB Chocopie</t>
  </si>
  <si>
    <t>PNB Chocopie</t>
  </si>
  <si>
    <t>Hotel/Airbnb at Jeonju</t>
  </si>
  <si>
    <t>Breakfast</t>
  </si>
  <si>
    <t>https://jeonjucity.kr/view-overlooking-jeonju-donggosa-temple-chimyungjasan-mountain/</t>
  </si>
  <si>
    <t>Hike to Donggosa Temple</t>
  </si>
  <si>
    <t>Bike along Jeonjucheon River</t>
  </si>
  <si>
    <t>Bingsu at Kkotgama (9am-9:30pm)</t>
  </si>
  <si>
    <t>Lunch Street Food at Jeonju Hanok Village (Gilgoria Baguette --&gt; Dumplings at Dawoorang --&gt; Chocopie at PNB)</t>
  </si>
  <si>
    <t>Gyodong Tea Garden (Traditional Tea House) (11am-8pm, Closed Tues)</t>
  </si>
  <si>
    <t>Deokjin Park</t>
  </si>
  <si>
    <t xml:space="preserve">Herbal Foot Bath near PNB Chocopie </t>
  </si>
  <si>
    <t>Discount if paying by cash</t>
  </si>
  <si>
    <r>
      <rPr>
        <sz val="10"/>
        <color theme="1"/>
        <rFont val="Arial"/>
        <family val="2"/>
      </rPr>
      <t xml:space="preserve">Dinner Bibimbap Family House Gajok Hoegwan (10:30am-8:30pm) or </t>
    </r>
    <r>
      <rPr>
        <b/>
        <sz val="10"/>
        <color theme="1"/>
        <rFont val="Arial"/>
        <family val="2"/>
      </rPr>
      <t xml:space="preserve">Hankookjib (9:30am-4pm, 5-9pm) </t>
    </r>
  </si>
  <si>
    <r>
      <rPr>
        <sz val="10"/>
        <color theme="1"/>
        <rFont val="Arial"/>
        <family val="2"/>
      </rPr>
      <t xml:space="preserve">Train to Seoul (Jeonju Station to Yongsan Station - </t>
    </r>
    <r>
      <rPr>
        <b/>
        <sz val="10"/>
        <color theme="1"/>
        <rFont val="Arial"/>
        <family val="2"/>
      </rPr>
      <t>Reservations at 9:13am</t>
    </r>
    <r>
      <rPr>
        <sz val="10"/>
        <color theme="1"/>
        <rFont val="Arial"/>
        <family val="2"/>
      </rPr>
      <t>)</t>
    </r>
  </si>
  <si>
    <t>2h 25min transit</t>
  </si>
  <si>
    <t>Drop off bags at Hotel</t>
  </si>
  <si>
    <r>
      <t xml:space="preserve">Lunch Kyochon Chicken Nonhyeon No. 1 (11:30am-3:30am) or Gebang Sikdang (11:30am-3pm, 5:30-9pm, Closed Sunday) or </t>
    </r>
    <r>
      <rPr>
        <b/>
        <sz val="10"/>
        <color theme="1"/>
        <rFont val="Arial"/>
        <family val="2"/>
      </rPr>
      <t>Kalguksu 논현손칼국수 (9:30am-8pm, Closed Sundays)</t>
    </r>
  </si>
  <si>
    <t>18000/person</t>
  </si>
  <si>
    <t>National Museum of Korea (10am-6pm)</t>
  </si>
  <si>
    <t>Free Admission</t>
  </si>
  <si>
    <t>War Memorial of Korea (9:30am-6pm, Closed Mon)</t>
  </si>
  <si>
    <t>Itaewon Antique Street</t>
  </si>
  <si>
    <t>Dinner BBQ - 이태원더고깃집(구HBC고깃집)</t>
  </si>
  <si>
    <t>Gangnam Shopping Street (Wander)</t>
  </si>
  <si>
    <t>38min transit</t>
  </si>
  <si>
    <t>Drinks in Gangnam</t>
  </si>
  <si>
    <t>Hotel Cappuccino - 155, Bongeunsa-ro, Gangnam-gu, Seoul, 06122 South Korea</t>
  </si>
  <si>
    <t>Seolleung and Jeongneung Royal Tombs (6am-6pm, Closed Mondays)</t>
  </si>
  <si>
    <t>1000won/adult</t>
  </si>
  <si>
    <t>Bongeusa Temple (5am-9pm)</t>
  </si>
  <si>
    <t>Starfield Library (in Coex Mall) (10:30am-10pm)</t>
  </si>
  <si>
    <r>
      <t xml:space="preserve">Lunch Idaeseongui Jinmyeonmok Main Branch (Hot Pot) (10am-12am) or </t>
    </r>
    <r>
      <rPr>
        <b/>
        <sz val="10"/>
        <color theme="1"/>
        <rFont val="Arial"/>
        <family val="2"/>
      </rPr>
      <t>Madamming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Arial"/>
        <family val="2"/>
      </rPr>
      <t>Seolleung (Jajangmyeon) (11:30-3pm, 5-9:30pm)</t>
    </r>
  </si>
  <si>
    <t>Pick-up Bags from Hotel</t>
  </si>
  <si>
    <t>Head to Airport</t>
  </si>
  <si>
    <t>1h 30mins</t>
  </si>
  <si>
    <t>Total</t>
  </si>
  <si>
    <t>17min transit</t>
  </si>
  <si>
    <t>South Korea</t>
  </si>
  <si>
    <t>SUM of Budget Cost ($CAD)</t>
  </si>
  <si>
    <t>SUM of Actual Cost ($CAD)</t>
  </si>
  <si>
    <t>Sum of Budget Cost ($CAD)</t>
  </si>
  <si>
    <t>Sum of Actual Cost ($CAD)</t>
  </si>
  <si>
    <t>Grand Total</t>
  </si>
  <si>
    <t/>
  </si>
  <si>
    <t>(blank)</t>
  </si>
  <si>
    <t>Day 1</t>
  </si>
  <si>
    <t>Day 2</t>
  </si>
  <si>
    <t>Home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</si>
  <si>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</si>
  <si>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</si>
  <si>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</si>
  <si>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</si>
  <si>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</si>
  <si>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</si>
  <si>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</si>
  <si>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</si>
  <si>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</si>
  <si>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</si>
  <si>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</si>
  <si>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</si>
  <si>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</si>
  <si>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</si>
  <si>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KT Esim</t>
  </si>
  <si>
    <t>Pick-up T-Money Card at GS25 Airport - Load 30000 won/person + 3000won/person for card</t>
  </si>
  <si>
    <t>1000won/adult; combination ticket 10000won/adult for Deoksugung Palace, Changdeokgung + Garden, Changgyeonggung, Gyeongbokgung, and Jonmyo Shrine.</t>
  </si>
  <si>
    <t>21,000 won/adult for the Namsan Tower</t>
  </si>
  <si>
    <t>Wander Hongdae</t>
  </si>
  <si>
    <t>Check-out Hotel in Seoul</t>
  </si>
  <si>
    <r>
      <t>Ganchon Rail Park (9am-5:30pm) - Make r</t>
    </r>
    <r>
      <rPr>
        <b/>
        <sz val="10"/>
        <color theme="1"/>
        <rFont val="Arial"/>
        <family val="2"/>
      </rPr>
      <t>eservations ahead of time</t>
    </r>
  </si>
  <si>
    <t>Jjimjilbang 나무향기한증막 (11am-10pm, Closed Weds-Thurs) - Make Reservations</t>
  </si>
  <si>
    <t>Namchuncheon Station to Seoul Station (Leave Bags at Lockers in Seoul Station)</t>
  </si>
  <si>
    <r>
      <t xml:space="preserve">Lunch at Yuzu Fine Ramen (11am-3pm, 5-9pm, Closed Mon) or Myeongdong Kyoja (10:30am-8:30pm) (Chopped Noodles x 1, Mandu x 1) </t>
    </r>
    <r>
      <rPr>
        <b/>
        <sz val="10"/>
        <color theme="1"/>
        <rFont val="Arial"/>
        <family val="2"/>
      </rPr>
      <t>OR Banquet Noodle Restaurant (이조식당) (7am-7pm, 7am-3pm Sun)</t>
    </r>
  </si>
  <si>
    <t>Dinner at Hwangnam Gyeongju Sikdang (11:30am-3pm, 5-10pm, Closed Wednesday)</t>
  </si>
  <si>
    <r>
      <t xml:space="preserve">Lunch </t>
    </r>
    <r>
      <rPr>
        <b/>
        <sz val="10"/>
        <color rgb="FF000000"/>
        <rFont val="Arial"/>
        <family val="2"/>
      </rPr>
      <t xml:space="preserve">경춘재 (8am-7:30pm, Closed Tuesday) </t>
    </r>
    <r>
      <rPr>
        <sz val="10"/>
        <color rgb="FF000000"/>
        <rFont val="Arial"/>
        <family val="2"/>
      </rPr>
      <t>or 청산식당 (8am-3pm, Closed Tuesday) or Eotang (10am-9pm)</t>
    </r>
  </si>
  <si>
    <r>
      <t xml:space="preserve">Read online that Korail is the only legit website for trains; 11000won/person Gyeongju to Busan; </t>
    </r>
    <r>
      <rPr>
        <u/>
        <sz val="10"/>
        <color rgb="FF000000"/>
        <rFont val="Arial"/>
        <family val="2"/>
      </rPr>
      <t>https://www.letskorail.com/ebizbf/EbizBfTicketSearch.do</t>
    </r>
  </si>
  <si>
    <t>Pick-up bags from Busan Station and Check-in Airbnb</t>
  </si>
  <si>
    <t>Street Food in Nampo Area</t>
  </si>
  <si>
    <t>8000won/person</t>
  </si>
  <si>
    <t>8000won/person; there is a food court at the Gardens</t>
  </si>
  <si>
    <t>Bike at the Wetlands</t>
  </si>
  <si>
    <t>4000won/person; 50% off with a garden ticket</t>
  </si>
  <si>
    <t>Bike Shop by Confucian School; Open 9am-6pm; 1000won/bike</t>
  </si>
  <si>
    <t>Bike rental</t>
  </si>
  <si>
    <t>Bike to Hanbyeokdang Pavilion</t>
  </si>
  <si>
    <t>Bike to trail head and hike up Chimyeongjasan Martyrs Ground</t>
  </si>
  <si>
    <t>Included in Stay; served between 8:30-9am</t>
  </si>
  <si>
    <t>Take taxi to Jeonju Station; 8000won for taxi</t>
  </si>
  <si>
    <t>National Folk Museum (9am-6:30pm)</t>
  </si>
  <si>
    <t>42min transit</t>
  </si>
  <si>
    <t>28min walk</t>
  </si>
  <si>
    <t>22min transit</t>
  </si>
  <si>
    <t>Breakfast Miseong-og for ox bone soup/seolleongtang (6am-9pm) OR Convenience store</t>
  </si>
  <si>
    <t>Train Hoegi station to Namchuncheon Station (or Intercity Bus)</t>
  </si>
  <si>
    <t>Taxi to Namchuncheon Station</t>
  </si>
  <si>
    <t>10min taxi</t>
  </si>
  <si>
    <t>Wander Hwangnidan-Gil (Street Food - 10cent bread, Gyeongju Bread, Corn Ice Cream)</t>
  </si>
  <si>
    <t>Explore BIFF Square</t>
  </si>
  <si>
    <t>Check in Airbnb</t>
  </si>
  <si>
    <t>57min transit</t>
  </si>
  <si>
    <t>2 hour hike</t>
  </si>
  <si>
    <t>24min taxi</t>
  </si>
  <si>
    <t>Airbnb (Seomyeon)</t>
  </si>
  <si>
    <t>Airbnb (Suncheon)</t>
  </si>
  <si>
    <t>49min transit</t>
  </si>
  <si>
    <t>This taxi fare is for taking taxi directly from Nagan Eupseung Folk Village</t>
  </si>
  <si>
    <t>Lunch at 보성녹차떡갈비원조 (Tteokgalbi) (near Boseong Station)</t>
  </si>
  <si>
    <t>Train from Boseong Station to Suncheon Station at 5pm (Book on Korail)</t>
  </si>
  <si>
    <t>Dinner 순천 양꼬치 (Lamb BBQ) (12pm-2am) or Sseunami (Japanese) (6pm-2am)</t>
  </si>
  <si>
    <t>15min bike</t>
  </si>
  <si>
    <t>10min bike</t>
  </si>
  <si>
    <t>2hour bike</t>
  </si>
  <si>
    <t>2min bike</t>
  </si>
  <si>
    <t>45min transit</t>
  </si>
  <si>
    <t>40min transit</t>
  </si>
  <si>
    <t>Leeum Museum of Art (10am-6pm, Closed Mon)</t>
  </si>
  <si>
    <t>Flight Home</t>
  </si>
  <si>
    <t>*Budget based on 2 people</t>
  </si>
  <si>
    <t>Insert First Date of Trip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</si>
</sst>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164" formatCode="[$-1009]mmmm\ d\,\ yyyy"/>
    <numFmt numFmtId="165" formatCode="[$-F400]h:mm:ss\ AM/PM"/>
    <numFmt numFmtId="166" formatCode="mmmm\ d\,\ yyyy"/>
    <numFmt numFmtId="167" formatCode="&quot;$&quot;#,##0.00"/>
    <numFmt numFmtId="168" formatCode="[$₩]#,##0"/>
  </numFmts>
  <fonts count="14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1"/>
      <color rgb="FF1F1F1F"/>
      <name val="&quot;Google Sans&quot;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u/>
      <sz val="10"/>
      <color rgb="FF1155CC"/>
      <name val="Arial"/>
      <family val="2"/>
    </font>
    <font>
      <u/>
      <sz val="10"/>
      <color rgb="FF0000FF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EAD1DC"/>
        <bgColor rgb="FFEAD1D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6AA84F"/>
        <bgColor rgb="FF6AA84F"/>
      </patternFill>
    </fill>
    <fill>
      <patternFill patternType="solid">
        <fgColor rgb="FFFF00FF"/>
        <bgColor rgb="FFFF00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EAD1D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EF7E3"/>
      </patternFill>
    </fill>
    <fill>
      <patternFill patternType="solid">
        <fgColor theme="0"/>
        <bgColor rgb="FFB3CEFA"/>
      </patternFill>
    </fill>
    <fill>
      <patternFill patternType="solid">
        <fgColor theme="0"/>
        <bgColor rgb="FFD9E6FC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C4E2A0"/>
      </patternFill>
    </fill>
    <fill>
      <patternFill patternType="solid">
        <fgColor rgb="FFFFFF00"/>
        <bgColor rgb="FFFFFFFF"/>
      </patternFill>
    </fill>
  </fills>
  <borders count="51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195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164" fontId="1" fillId="0" borderId="5" xfId="0" applyNumberFormat="1" applyFont="1" applyBorder="1" applyAlignment="1">
      <alignment horizontal="left" vertical="center"/>
    </xf>
    <xf numFmtId="165" fontId="1" fillId="3" borderId="6" xfId="0" applyNumberFormat="1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19" fontId="1" fillId="4" borderId="6" xfId="0" applyNumberFormat="1" applyFont="1" applyFill="1" applyBorder="1" applyAlignment="1">
      <alignment horizontal="left" vertical="center"/>
    </xf>
    <xf numFmtId="19" fontId="1" fillId="4" borderId="7" xfId="0" applyNumberFormat="1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165" fontId="1" fillId="3" borderId="6" xfId="0" applyNumberFormat="1" applyFont="1" applyFill="1" applyBorder="1" applyAlignment="1">
      <alignment horizontal="left" vertical="center"/>
    </xf>
    <xf numFmtId="19" fontId="1" fillId="4" borderId="6" xfId="0" applyNumberFormat="1" applyFont="1" applyFill="1" applyBorder="1" applyAlignment="1">
      <alignment horizontal="left" vertical="center"/>
    </xf>
    <xf numFmtId="0" fontId="2" fillId="4" borderId="6" xfId="0" applyFont="1" applyFill="1" applyBorder="1" applyAlignment="1"/>
    <xf numFmtId="166" fontId="1" fillId="0" borderId="5" xfId="0" applyNumberFormat="1" applyFont="1" applyBorder="1" applyAlignment="1">
      <alignment horizontal="left" vertical="center"/>
    </xf>
    <xf numFmtId="19" fontId="1" fillId="4" borderId="7" xfId="0" applyNumberFormat="1" applyFont="1" applyFill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3" fillId="4" borderId="8" xfId="0" applyFont="1" applyFill="1" applyBorder="1" applyAlignment="1">
      <alignment vertical="center" wrapText="1"/>
    </xf>
    <xf numFmtId="0" fontId="4" fillId="0" borderId="6" xfId="0" applyFont="1" applyBorder="1" applyAlignment="1">
      <alignment horizontal="left"/>
    </xf>
    <xf numFmtId="0" fontId="5" fillId="4" borderId="0" xfId="0" applyFont="1" applyFill="1"/>
    <xf numFmtId="0" fontId="4" fillId="5" borderId="6" xfId="0" applyFont="1" applyFill="1" applyBorder="1"/>
    <xf numFmtId="44" fontId="3" fillId="0" borderId="6" xfId="0" applyNumberFormat="1" applyFont="1" applyBorder="1" applyAlignment="1"/>
    <xf numFmtId="44" fontId="3" fillId="0" borderId="6" xfId="0" applyNumberFormat="1" applyFont="1" applyBorder="1"/>
    <xf numFmtId="0" fontId="4" fillId="5" borderId="9" xfId="0" applyFont="1" applyFill="1" applyBorder="1"/>
    <xf numFmtId="44" fontId="3" fillId="0" borderId="10" xfId="0" applyNumberFormat="1" applyFont="1" applyBorder="1"/>
    <xf numFmtId="0" fontId="6" fillId="5" borderId="6" xfId="0" applyFont="1" applyFill="1" applyBorder="1"/>
    <xf numFmtId="44" fontId="1" fillId="0" borderId="6" xfId="0" applyNumberFormat="1" applyFont="1" applyBorder="1"/>
    <xf numFmtId="0" fontId="5" fillId="2" borderId="6" xfId="0" applyFont="1" applyFill="1" applyBorder="1" applyAlignment="1">
      <alignment wrapText="1"/>
    </xf>
    <xf numFmtId="0" fontId="4" fillId="6" borderId="11" xfId="0" applyFont="1" applyFill="1" applyBorder="1"/>
    <xf numFmtId="0" fontId="4" fillId="6" borderId="12" xfId="0" applyFont="1" applyFill="1" applyBorder="1"/>
    <xf numFmtId="0" fontId="4" fillId="2" borderId="13" xfId="0" applyFont="1" applyFill="1" applyBorder="1" applyAlignment="1"/>
    <xf numFmtId="0" fontId="4" fillId="6" borderId="12" xfId="0" applyFont="1" applyFill="1" applyBorder="1" applyAlignment="1"/>
    <xf numFmtId="167" fontId="4" fillId="6" borderId="14" xfId="0" applyNumberFormat="1" applyFont="1" applyFill="1" applyBorder="1"/>
    <xf numFmtId="167" fontId="4" fillId="6" borderId="12" xfId="0" applyNumberFormat="1" applyFont="1" applyFill="1" applyBorder="1" applyAlignment="1"/>
    <xf numFmtId="167" fontId="4" fillId="6" borderId="12" xfId="0" applyNumberFormat="1" applyFont="1" applyFill="1" applyBorder="1"/>
    <xf numFmtId="0" fontId="4" fillId="6" borderId="15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0" fillId="0" borderId="30" xfId="0" applyFont="1" applyBorder="1" applyAlignment="1"/>
    <xf numFmtId="0" fontId="0" fillId="0" borderId="30" xfId="0" pivotButton="1" applyFont="1" applyBorder="1" applyAlignment="1"/>
    <xf numFmtId="0" fontId="0" fillId="0" borderId="31" xfId="0" applyFont="1" applyBorder="1" applyAlignment="1"/>
    <xf numFmtId="0" fontId="0" fillId="0" borderId="32" xfId="0" applyFont="1" applyBorder="1" applyAlignment="1"/>
    <xf numFmtId="1" fontId="0" fillId="0" borderId="30" xfId="0" applyNumberFormat="1" applyFont="1" applyBorder="1" applyAlignment="1"/>
    <xf numFmtId="0" fontId="0" fillId="0" borderId="30" xfId="0" applyNumberFormat="1" applyFont="1" applyBorder="1" applyAlignment="1"/>
    <xf numFmtId="0" fontId="0" fillId="0" borderId="32" xfId="0" applyNumberFormat="1" applyFont="1" applyBorder="1" applyAlignment="1"/>
    <xf numFmtId="1" fontId="0" fillId="0" borderId="33" xfId="0" applyNumberFormat="1" applyFont="1" applyBorder="1" applyAlignment="1"/>
    <xf numFmtId="0" fontId="0" fillId="0" borderId="33" xfId="0" applyNumberFormat="1" applyFont="1" applyBorder="1" applyAlignment="1"/>
    <xf numFmtId="0" fontId="0" fillId="0" borderId="34" xfId="0" applyNumberFormat="1" applyFont="1" applyBorder="1" applyAlignment="1"/>
    <xf numFmtId="1" fontId="0" fillId="0" borderId="35" xfId="0" applyNumberFormat="1" applyFont="1" applyBorder="1" applyAlignment="1"/>
    <xf numFmtId="0" fontId="0" fillId="0" borderId="35" xfId="0" applyNumberFormat="1" applyFont="1" applyBorder="1" applyAlignment="1"/>
    <xf numFmtId="0" fontId="0" fillId="0" borderId="36" xfId="0" applyNumberFormat="1" applyFont="1" applyBorder="1" applyAlignment="1"/>
    <xf numFmtId="0" fontId="0" fillId="0" borderId="33" xfId="0" applyFont="1" applyBorder="1" applyAlignment="1"/>
    <xf numFmtId="0" fontId="0" fillId="0" borderId="35" xfId="0" applyFont="1" applyBorder="1" applyAlignment="1"/>
    <xf numFmtId="164" fontId="3" fillId="7" borderId="16" xfId="0" applyNumberFormat="1" applyFont="1" applyFill="1" applyBorder="1" applyAlignment="1">
      <alignment horizontal="center" vertical="center"/>
    </xf>
    <xf numFmtId="165" fontId="3" fillId="7" borderId="17" xfId="0" applyNumberFormat="1" applyFont="1" applyFill="1" applyBorder="1" applyAlignment="1">
      <alignment horizontal="right" vertical="center"/>
    </xf>
    <xf numFmtId="0" fontId="3" fillId="7" borderId="17" xfId="0" applyFont="1" applyFill="1" applyBorder="1" applyAlignment="1">
      <alignment vertical="center" wrapText="1"/>
    </xf>
    <xf numFmtId="44" fontId="3" fillId="7" borderId="17" xfId="0" applyNumberFormat="1" applyFont="1" applyFill="1" applyBorder="1" applyAlignment="1">
      <alignment vertical="center"/>
    </xf>
    <xf numFmtId="168" fontId="3" fillId="7" borderId="18" xfId="0" applyNumberFormat="1" applyFont="1" applyFill="1" applyBorder="1" applyAlignment="1">
      <alignment vertical="center" wrapText="1"/>
    </xf>
    <xf numFmtId="44" fontId="3" fillId="7" borderId="17" xfId="0" applyNumberFormat="1" applyFont="1" applyFill="1" applyBorder="1" applyAlignment="1">
      <alignment vertical="center" wrapText="1"/>
    </xf>
    <xf numFmtId="164" fontId="3" fillId="7" borderId="20" xfId="0" applyNumberFormat="1" applyFont="1" applyFill="1" applyBorder="1" applyAlignment="1">
      <alignment horizontal="center" vertical="center"/>
    </xf>
    <xf numFmtId="165" fontId="3" fillId="7" borderId="6" xfId="0" applyNumberFormat="1" applyFont="1" applyFill="1" applyBorder="1" applyAlignment="1">
      <alignment horizontal="right" vertical="center"/>
    </xf>
    <xf numFmtId="0" fontId="1" fillId="7" borderId="6" xfId="0" applyFont="1" applyFill="1" applyBorder="1" applyAlignment="1">
      <alignment vertical="center" wrapText="1"/>
    </xf>
    <xf numFmtId="168" fontId="3" fillId="8" borderId="21" xfId="0" applyNumberFormat="1" applyFont="1" applyFill="1" applyBorder="1" applyAlignment="1">
      <alignment vertical="center"/>
    </xf>
    <xf numFmtId="44" fontId="3" fillId="7" borderId="6" xfId="0" applyNumberFormat="1" applyFont="1" applyFill="1" applyBorder="1" applyAlignment="1">
      <alignment vertical="center"/>
    </xf>
    <xf numFmtId="168" fontId="3" fillId="7" borderId="5" xfId="0" applyNumberFormat="1" applyFont="1" applyFill="1" applyBorder="1" applyAlignment="1">
      <alignment vertical="center" wrapText="1"/>
    </xf>
    <xf numFmtId="44" fontId="3" fillId="7" borderId="6" xfId="0" applyNumberFormat="1" applyFont="1" applyFill="1" applyBorder="1" applyAlignment="1">
      <alignment vertical="center" wrapText="1"/>
    </xf>
    <xf numFmtId="0" fontId="3" fillId="7" borderId="6" xfId="0" applyFont="1" applyFill="1" applyBorder="1" applyAlignment="1">
      <alignment vertical="center" wrapText="1"/>
    </xf>
    <xf numFmtId="0" fontId="1" fillId="7" borderId="6" xfId="0" applyFont="1" applyFill="1" applyBorder="1" applyAlignment="1">
      <alignment vertical="center"/>
    </xf>
    <xf numFmtId="0" fontId="1" fillId="7" borderId="6" xfId="0" applyFont="1" applyFill="1" applyBorder="1" applyAlignment="1">
      <alignment wrapText="1"/>
    </xf>
    <xf numFmtId="0" fontId="1" fillId="7" borderId="6" xfId="0" applyFont="1" applyFill="1" applyBorder="1"/>
    <xf numFmtId="0" fontId="3" fillId="7" borderId="6" xfId="0" applyFont="1" applyFill="1" applyBorder="1"/>
    <xf numFmtId="165" fontId="3" fillId="7" borderId="22" xfId="0" applyNumberFormat="1" applyFont="1" applyFill="1" applyBorder="1" applyAlignment="1">
      <alignment horizontal="right" vertical="center"/>
    </xf>
    <xf numFmtId="0" fontId="3" fillId="7" borderId="22" xfId="0" applyFont="1" applyFill="1" applyBorder="1" applyAlignment="1">
      <alignment vertical="center" wrapText="1"/>
    </xf>
    <xf numFmtId="0" fontId="1" fillId="7" borderId="22" xfId="0" applyFont="1" applyFill="1" applyBorder="1" applyAlignment="1">
      <alignment vertical="center"/>
    </xf>
    <xf numFmtId="44" fontId="3" fillId="7" borderId="22" xfId="0" applyNumberFormat="1" applyFont="1" applyFill="1" applyBorder="1" applyAlignment="1">
      <alignment vertical="center"/>
    </xf>
    <xf numFmtId="44" fontId="3" fillId="7" borderId="10" xfId="0" applyNumberFormat="1" applyFont="1" applyFill="1" applyBorder="1" applyAlignment="1">
      <alignment vertical="center" wrapText="1"/>
    </xf>
    <xf numFmtId="168" fontId="3" fillId="8" borderId="17" xfId="0" applyNumberFormat="1" applyFont="1" applyFill="1" applyBorder="1" applyAlignment="1">
      <alignment vertical="center" wrapText="1"/>
    </xf>
    <xf numFmtId="168" fontId="3" fillId="7" borderId="17" xfId="0" applyNumberFormat="1" applyFont="1" applyFill="1" applyBorder="1" applyAlignment="1">
      <alignment vertical="center" wrapText="1"/>
    </xf>
    <xf numFmtId="168" fontId="3" fillId="8" borderId="24" xfId="0" applyNumberFormat="1" applyFont="1" applyFill="1" applyBorder="1" applyAlignment="1">
      <alignment vertical="center"/>
    </xf>
    <xf numFmtId="168" fontId="3" fillId="7" borderId="6" xfId="0" applyNumberFormat="1" applyFont="1" applyFill="1" applyBorder="1" applyAlignment="1">
      <alignment vertical="center"/>
    </xf>
    <xf numFmtId="168" fontId="3" fillId="7" borderId="6" xfId="0" applyNumberFormat="1" applyFont="1" applyFill="1" applyBorder="1" applyAlignment="1">
      <alignment vertical="center" wrapText="1"/>
    </xf>
    <xf numFmtId="168" fontId="3" fillId="8" borderId="6" xfId="0" applyNumberFormat="1" applyFont="1" applyFill="1" applyBorder="1" applyAlignment="1">
      <alignment vertical="center" wrapText="1"/>
    </xf>
    <xf numFmtId="168" fontId="1" fillId="8" borderId="6" xfId="0" applyNumberFormat="1" applyFont="1" applyFill="1" applyBorder="1" applyAlignment="1">
      <alignment vertical="center"/>
    </xf>
    <xf numFmtId="168" fontId="1" fillId="7" borderId="6" xfId="0" applyNumberFormat="1" applyFont="1" applyFill="1" applyBorder="1" applyAlignment="1">
      <alignment vertical="center"/>
    </xf>
    <xf numFmtId="168" fontId="3" fillId="8" borderId="6" xfId="0" applyNumberFormat="1" applyFont="1" applyFill="1" applyBorder="1" applyAlignment="1">
      <alignment vertical="center"/>
    </xf>
    <xf numFmtId="0" fontId="1" fillId="7" borderId="6" xfId="0" applyFont="1" applyFill="1" applyBorder="1" applyAlignment="1"/>
    <xf numFmtId="0" fontId="3" fillId="7" borderId="6" xfId="0" applyFont="1" applyFill="1" applyBorder="1" applyAlignment="1"/>
    <xf numFmtId="168" fontId="3" fillId="8" borderId="22" xfId="0" applyNumberFormat="1" applyFont="1" applyFill="1" applyBorder="1" applyAlignment="1">
      <alignment vertical="center" wrapText="1"/>
    </xf>
    <xf numFmtId="168" fontId="3" fillId="7" borderId="22" xfId="0" applyNumberFormat="1" applyFont="1" applyFill="1" applyBorder="1" applyAlignment="1">
      <alignment vertical="center" wrapText="1"/>
    </xf>
    <xf numFmtId="44" fontId="3" fillId="7" borderId="22" xfId="0" applyNumberFormat="1" applyFont="1" applyFill="1" applyBorder="1" applyAlignment="1">
      <alignment vertical="center" wrapText="1"/>
    </xf>
    <xf numFmtId="0" fontId="7" fillId="7" borderId="25" xfId="0" applyFont="1" applyFill="1" applyBorder="1" applyAlignment="1">
      <alignment wrapText="1"/>
    </xf>
    <xf numFmtId="164" fontId="3" fillId="7" borderId="20" xfId="0" applyNumberFormat="1" applyFont="1" applyFill="1" applyBorder="1" applyAlignment="1">
      <alignment horizontal="center" vertical="center" wrapText="1"/>
    </xf>
    <xf numFmtId="165" fontId="3" fillId="7" borderId="6" xfId="0" applyNumberFormat="1" applyFont="1" applyFill="1" applyBorder="1" applyAlignment="1">
      <alignment horizontal="right" vertical="center" wrapText="1"/>
    </xf>
    <xf numFmtId="0" fontId="6" fillId="7" borderId="6" xfId="0" applyFont="1" applyFill="1" applyBorder="1" applyAlignment="1">
      <alignment vertical="center" wrapText="1"/>
    </xf>
    <xf numFmtId="0" fontId="3" fillId="7" borderId="24" xfId="0" applyFont="1" applyFill="1" applyBorder="1" applyAlignment="1">
      <alignment vertical="center" wrapText="1"/>
    </xf>
    <xf numFmtId="0" fontId="3" fillId="7" borderId="24" xfId="0" applyFont="1" applyFill="1" applyBorder="1" applyAlignment="1"/>
    <xf numFmtId="168" fontId="3" fillId="7" borderId="24" xfId="0" applyNumberFormat="1" applyFont="1" applyFill="1" applyBorder="1" applyAlignment="1">
      <alignment vertical="center"/>
    </xf>
    <xf numFmtId="164" fontId="7" fillId="11" borderId="18" xfId="0" applyNumberFormat="1" applyFont="1" applyFill="1" applyBorder="1" applyAlignment="1">
      <alignment horizontal="center"/>
    </xf>
    <xf numFmtId="164" fontId="7" fillId="12" borderId="25" xfId="0" applyNumberFormat="1" applyFont="1" applyFill="1" applyBorder="1" applyAlignment="1">
      <alignment horizontal="center"/>
    </xf>
    <xf numFmtId="168" fontId="3" fillId="7" borderId="24" xfId="0" applyNumberFormat="1" applyFont="1" applyFill="1" applyBorder="1" applyAlignment="1">
      <alignment vertical="center" wrapText="1"/>
    </xf>
    <xf numFmtId="164" fontId="7" fillId="11" borderId="25" xfId="0" applyNumberFormat="1" applyFont="1" applyFill="1" applyBorder="1" applyAlignment="1">
      <alignment horizontal="center"/>
    </xf>
    <xf numFmtId="165" fontId="7" fillId="11" borderId="26" xfId="0" applyNumberFormat="1" applyFont="1" applyFill="1" applyBorder="1" applyAlignment="1">
      <alignment horizontal="right"/>
    </xf>
    <xf numFmtId="165" fontId="7" fillId="11" borderId="18" xfId="0" applyNumberFormat="1" applyFont="1" applyFill="1" applyBorder="1" applyAlignment="1">
      <alignment horizontal="right"/>
    </xf>
    <xf numFmtId="165" fontId="7" fillId="12" borderId="25" xfId="0" applyNumberFormat="1" applyFont="1" applyFill="1" applyBorder="1" applyAlignment="1">
      <alignment horizontal="right"/>
    </xf>
    <xf numFmtId="165" fontId="7" fillId="11" borderId="25" xfId="0" applyNumberFormat="1" applyFont="1" applyFill="1" applyBorder="1" applyAlignment="1">
      <alignment horizontal="right"/>
    </xf>
    <xf numFmtId="168" fontId="1" fillId="7" borderId="18" xfId="0" applyNumberFormat="1" applyFont="1" applyFill="1" applyBorder="1" applyAlignment="1">
      <alignment vertical="center" wrapText="1"/>
    </xf>
    <xf numFmtId="164" fontId="7" fillId="10" borderId="18" xfId="0" applyNumberFormat="1" applyFont="1" applyFill="1" applyBorder="1" applyAlignment="1">
      <alignment horizontal="center"/>
    </xf>
    <xf numFmtId="165" fontId="7" fillId="10" borderId="18" xfId="0" applyNumberFormat="1" applyFont="1" applyFill="1" applyBorder="1" applyAlignment="1">
      <alignment horizontal="right"/>
    </xf>
    <xf numFmtId="0" fontId="7" fillId="10" borderId="18" xfId="0" applyFont="1" applyFill="1" applyBorder="1" applyAlignment="1"/>
    <xf numFmtId="0" fontId="7" fillId="10" borderId="18" xfId="0" applyFont="1" applyFill="1" applyBorder="1"/>
    <xf numFmtId="168" fontId="7" fillId="8" borderId="18" xfId="0" applyNumberFormat="1" applyFont="1" applyFill="1" applyBorder="1" applyAlignment="1"/>
    <xf numFmtId="168" fontId="7" fillId="10" borderId="18" xfId="0" applyNumberFormat="1" applyFont="1" applyFill="1" applyBorder="1" applyAlignment="1"/>
    <xf numFmtId="164" fontId="7" fillId="7" borderId="25" xfId="0" applyNumberFormat="1" applyFont="1" applyFill="1" applyBorder="1" applyAlignment="1">
      <alignment horizontal="center"/>
    </xf>
    <xf numFmtId="165" fontId="7" fillId="7" borderId="25" xfId="0" applyNumberFormat="1" applyFont="1" applyFill="1" applyBorder="1" applyAlignment="1">
      <alignment horizontal="right"/>
    </xf>
    <xf numFmtId="0" fontId="7" fillId="7" borderId="25" xfId="0" applyFont="1" applyFill="1" applyBorder="1" applyAlignment="1"/>
    <xf numFmtId="168" fontId="7" fillId="8" borderId="25" xfId="0" applyNumberFormat="1" applyFont="1" applyFill="1" applyBorder="1" applyAlignment="1"/>
    <xf numFmtId="168" fontId="7" fillId="7" borderId="25" xfId="0" applyNumberFormat="1" applyFont="1" applyFill="1" applyBorder="1" applyAlignment="1"/>
    <xf numFmtId="164" fontId="7" fillId="10" borderId="25" xfId="0" applyNumberFormat="1" applyFont="1" applyFill="1" applyBorder="1" applyAlignment="1">
      <alignment horizontal="center"/>
    </xf>
    <xf numFmtId="165" fontId="7" fillId="10" borderId="25" xfId="0" applyNumberFormat="1" applyFont="1" applyFill="1" applyBorder="1" applyAlignment="1">
      <alignment horizontal="right"/>
    </xf>
    <xf numFmtId="0" fontId="7" fillId="10" borderId="25" xfId="0" applyFont="1" applyFill="1" applyBorder="1" applyAlignment="1"/>
    <xf numFmtId="0" fontId="7" fillId="10" borderId="25" xfId="0" applyFont="1" applyFill="1" applyBorder="1"/>
    <xf numFmtId="168" fontId="7" fillId="8" borderId="25" xfId="0" applyNumberFormat="1" applyFont="1" applyFill="1" applyBorder="1"/>
    <xf numFmtId="168" fontId="7" fillId="10" borderId="25" xfId="0" applyNumberFormat="1" applyFont="1" applyFill="1" applyBorder="1" applyAlignment="1"/>
    <xf numFmtId="0" fontId="7" fillId="10" borderId="25" xfId="0" applyFont="1" applyFill="1" applyBorder="1" applyAlignment="1">
      <alignment wrapText="1"/>
    </xf>
    <xf numFmtId="168" fontId="7" fillId="10" borderId="25" xfId="0" applyNumberFormat="1" applyFont="1" applyFill="1" applyBorder="1"/>
    <xf numFmtId="164" fontId="7" fillId="13" borderId="26" xfId="0" applyNumberFormat="1" applyFont="1" applyFill="1" applyBorder="1" applyAlignment="1">
      <alignment horizontal="center"/>
    </xf>
    <xf numFmtId="165" fontId="7" fillId="13" borderId="26" xfId="0" applyNumberFormat="1" applyFont="1" applyFill="1" applyBorder="1" applyAlignment="1">
      <alignment horizontal="right"/>
    </xf>
    <xf numFmtId="168" fontId="7" fillId="7" borderId="25" xfId="0" applyNumberFormat="1" applyFont="1" applyFill="1" applyBorder="1"/>
    <xf numFmtId="0" fontId="7" fillId="7" borderId="25" xfId="0" applyFont="1" applyFill="1" applyBorder="1"/>
    <xf numFmtId="0" fontId="7" fillId="10" borderId="25" xfId="0" applyFont="1" applyFill="1" applyBorder="1" applyAlignment="1">
      <alignment horizontal="left" wrapText="1"/>
    </xf>
    <xf numFmtId="0" fontId="3" fillId="7" borderId="24" xfId="0" applyFont="1" applyFill="1" applyBorder="1"/>
    <xf numFmtId="168" fontId="3" fillId="8" borderId="19" xfId="0" applyNumberFormat="1" applyFont="1" applyFill="1" applyBorder="1" applyAlignment="1">
      <alignment vertical="center" wrapText="1"/>
    </xf>
    <xf numFmtId="168" fontId="3" fillId="8" borderId="8" xfId="0" applyNumberFormat="1" applyFont="1" applyFill="1" applyBorder="1" applyAlignment="1">
      <alignment vertical="center" wrapText="1"/>
    </xf>
    <xf numFmtId="168" fontId="1" fillId="8" borderId="8" xfId="0" applyNumberFormat="1" applyFont="1" applyFill="1" applyBorder="1" applyAlignment="1">
      <alignment vertical="center"/>
    </xf>
    <xf numFmtId="168" fontId="3" fillId="8" borderId="8" xfId="0" applyNumberFormat="1" applyFont="1" applyFill="1" applyBorder="1" applyAlignment="1">
      <alignment vertical="center"/>
    </xf>
    <xf numFmtId="168" fontId="3" fillId="8" borderId="23" xfId="0" applyNumberFormat="1" applyFont="1" applyFill="1" applyBorder="1" applyAlignment="1">
      <alignment vertical="center" wrapText="1"/>
    </xf>
    <xf numFmtId="168" fontId="3" fillId="7" borderId="19" xfId="0" applyNumberFormat="1" applyFont="1" applyFill="1" applyBorder="1" applyAlignment="1">
      <alignment vertical="center" wrapText="1"/>
    </xf>
    <xf numFmtId="168" fontId="3" fillId="7" borderId="8" xfId="0" applyNumberFormat="1" applyFont="1" applyFill="1" applyBorder="1" applyAlignment="1">
      <alignment vertical="center"/>
    </xf>
    <xf numFmtId="168" fontId="3" fillId="7" borderId="8" xfId="0" applyNumberFormat="1" applyFont="1" applyFill="1" applyBorder="1" applyAlignment="1">
      <alignment vertical="center" wrapText="1"/>
    </xf>
    <xf numFmtId="168" fontId="1" fillId="7" borderId="8" xfId="0" applyNumberFormat="1" applyFont="1" applyFill="1" applyBorder="1" applyAlignment="1">
      <alignment vertical="center"/>
    </xf>
    <xf numFmtId="168" fontId="3" fillId="7" borderId="23" xfId="0" applyNumberFormat="1" applyFont="1" applyFill="1" applyBorder="1" applyAlignment="1">
      <alignment vertical="center" wrapText="1"/>
    </xf>
    <xf numFmtId="165" fontId="3" fillId="7" borderId="10" xfId="0" applyNumberFormat="1" applyFont="1" applyFill="1" applyBorder="1" applyAlignment="1">
      <alignment horizontal="right" vertical="center"/>
    </xf>
    <xf numFmtId="0" fontId="1" fillId="10" borderId="25" xfId="0" applyFont="1" applyFill="1" applyBorder="1" applyAlignment="1"/>
    <xf numFmtId="0" fontId="1" fillId="7" borderId="25" xfId="0" applyFont="1" applyFill="1" applyBorder="1" applyAlignment="1"/>
    <xf numFmtId="0" fontId="1" fillId="10" borderId="25" xfId="0" applyFont="1" applyFill="1" applyBorder="1"/>
    <xf numFmtId="0" fontId="1" fillId="7" borderId="25" xfId="0" applyFont="1" applyFill="1" applyBorder="1"/>
    <xf numFmtId="1" fontId="3" fillId="7" borderId="37" xfId="0" applyNumberFormat="1" applyFont="1" applyFill="1" applyBorder="1" applyAlignment="1">
      <alignment horizontal="center" vertical="center"/>
    </xf>
    <xf numFmtId="0" fontId="3" fillId="7" borderId="38" xfId="0" applyFont="1" applyFill="1" applyBorder="1" applyAlignment="1">
      <alignment vertical="center" wrapText="1"/>
    </xf>
    <xf numFmtId="1" fontId="3" fillId="7" borderId="39" xfId="0" applyNumberFormat="1" applyFont="1" applyFill="1" applyBorder="1" applyAlignment="1">
      <alignment horizontal="center" vertical="center"/>
    </xf>
    <xf numFmtId="0" fontId="3" fillId="7" borderId="27" xfId="0" applyFont="1" applyFill="1" applyBorder="1" applyAlignment="1">
      <alignment vertical="center" wrapText="1"/>
    </xf>
    <xf numFmtId="0" fontId="0" fillId="9" borderId="40" xfId="0" applyFill="1" applyBorder="1"/>
    <xf numFmtId="1" fontId="3" fillId="7" borderId="41" xfId="0" applyNumberFormat="1" applyFont="1" applyFill="1" applyBorder="1" applyAlignment="1">
      <alignment horizontal="center" vertical="center"/>
    </xf>
    <xf numFmtId="0" fontId="3" fillId="7" borderId="28" xfId="0" applyFont="1" applyFill="1" applyBorder="1" applyAlignment="1">
      <alignment vertical="center" wrapText="1"/>
    </xf>
    <xf numFmtId="0" fontId="9" fillId="9" borderId="0" xfId="0" applyFont="1" applyFill="1" applyBorder="1" applyAlignment="1">
      <alignment horizontal="left" wrapText="1"/>
    </xf>
    <xf numFmtId="0" fontId="10" fillId="7" borderId="27" xfId="0" applyFont="1" applyFill="1" applyBorder="1" applyAlignment="1">
      <alignment vertical="center" wrapText="1"/>
    </xf>
    <xf numFmtId="1" fontId="3" fillId="7" borderId="39" xfId="0" applyNumberFormat="1" applyFont="1" applyFill="1" applyBorder="1" applyAlignment="1">
      <alignment horizontal="center" vertical="center" wrapText="1"/>
    </xf>
    <xf numFmtId="0" fontId="9" fillId="10" borderId="0" xfId="0" applyFont="1" applyFill="1" applyBorder="1" applyAlignment="1">
      <alignment horizontal="left"/>
    </xf>
    <xf numFmtId="0" fontId="1" fillId="9" borderId="27" xfId="0" applyFont="1" applyFill="1" applyBorder="1" applyAlignment="1">
      <alignment horizontal="left" vertical="center"/>
    </xf>
    <xf numFmtId="0" fontId="11" fillId="9" borderId="40" xfId="0" applyFont="1" applyFill="1" applyBorder="1" applyAlignment="1">
      <alignment horizontal="left"/>
    </xf>
    <xf numFmtId="1" fontId="7" fillId="11" borderId="42" xfId="0" applyNumberFormat="1" applyFont="1" applyFill="1" applyBorder="1" applyAlignment="1">
      <alignment horizontal="center"/>
    </xf>
    <xf numFmtId="1" fontId="7" fillId="12" borderId="43" xfId="0" applyNumberFormat="1" applyFont="1" applyFill="1" applyBorder="1" applyAlignment="1">
      <alignment horizontal="center"/>
    </xf>
    <xf numFmtId="1" fontId="7" fillId="11" borderId="43" xfId="0" applyNumberFormat="1" applyFont="1" applyFill="1" applyBorder="1" applyAlignment="1">
      <alignment horizontal="center"/>
    </xf>
    <xf numFmtId="1" fontId="7" fillId="11" borderId="44" xfId="0" applyNumberFormat="1" applyFont="1" applyFill="1" applyBorder="1" applyAlignment="1">
      <alignment horizontal="center"/>
    </xf>
    <xf numFmtId="0" fontId="1" fillId="7" borderId="27" xfId="0" applyFont="1" applyFill="1" applyBorder="1" applyAlignment="1">
      <alignment vertical="center" wrapText="1"/>
    </xf>
    <xf numFmtId="0" fontId="3" fillId="9" borderId="28" xfId="0" applyFont="1" applyFill="1" applyBorder="1" applyAlignment="1">
      <alignment vertical="center" wrapText="1"/>
    </xf>
    <xf numFmtId="1" fontId="7" fillId="10" borderId="42" xfId="0" applyNumberFormat="1" applyFont="1" applyFill="1" applyBorder="1" applyAlignment="1">
      <alignment horizontal="center"/>
    </xf>
    <xf numFmtId="1" fontId="7" fillId="7" borderId="43" xfId="0" applyNumberFormat="1" applyFont="1" applyFill="1" applyBorder="1" applyAlignment="1">
      <alignment horizontal="center"/>
    </xf>
    <xf numFmtId="0" fontId="12" fillId="7" borderId="46" xfId="0" applyFont="1" applyFill="1" applyBorder="1" applyAlignment="1"/>
    <xf numFmtId="1" fontId="7" fillId="10" borderId="43" xfId="0" applyNumberFormat="1" applyFont="1" applyFill="1" applyBorder="1" applyAlignment="1">
      <alignment horizontal="center"/>
    </xf>
    <xf numFmtId="0" fontId="7" fillId="10" borderId="46" xfId="0" applyFont="1" applyFill="1" applyBorder="1"/>
    <xf numFmtId="0" fontId="7" fillId="7" borderId="46" xfId="0" applyFont="1" applyFill="1" applyBorder="1"/>
    <xf numFmtId="0" fontId="7" fillId="10" borderId="46" xfId="0" applyFont="1" applyFill="1" applyBorder="1" applyAlignment="1"/>
    <xf numFmtId="1" fontId="7" fillId="13" borderId="44" xfId="0" applyNumberFormat="1" applyFont="1" applyFill="1" applyBorder="1" applyAlignment="1">
      <alignment horizontal="center"/>
    </xf>
    <xf numFmtId="0" fontId="7" fillId="14" borderId="47" xfId="0" applyFont="1" applyFill="1" applyBorder="1"/>
    <xf numFmtId="0" fontId="7" fillId="7" borderId="46" xfId="0" applyFont="1" applyFill="1" applyBorder="1" applyAlignment="1"/>
    <xf numFmtId="0" fontId="7" fillId="10" borderId="45" xfId="0" applyFont="1" applyFill="1" applyBorder="1"/>
    <xf numFmtId="164" fontId="7" fillId="11" borderId="26" xfId="0" applyNumberFormat="1" applyFont="1" applyFill="1" applyBorder="1" applyAlignment="1">
      <alignment horizontal="center"/>
    </xf>
    <xf numFmtId="0" fontId="1" fillId="7" borderId="22" xfId="0" applyFont="1" applyFill="1" applyBorder="1" applyAlignment="1">
      <alignment vertical="center" wrapText="1"/>
    </xf>
    <xf numFmtId="0" fontId="1" fillId="7" borderId="22" xfId="0" applyFont="1" applyFill="1" applyBorder="1" applyAlignment="1"/>
    <xf numFmtId="168" fontId="3" fillId="8" borderId="22" xfId="0" applyNumberFormat="1" applyFont="1" applyFill="1" applyBorder="1" applyAlignment="1">
      <alignment vertical="center"/>
    </xf>
    <xf numFmtId="168" fontId="3" fillId="7" borderId="22" xfId="0" applyNumberFormat="1" applyFont="1" applyFill="1" applyBorder="1" applyAlignment="1">
      <alignment vertical="center"/>
    </xf>
    <xf numFmtId="0" fontId="1" fillId="7" borderId="46" xfId="0" applyFont="1" applyFill="1" applyBorder="1"/>
    <xf numFmtId="0" fontId="1" fillId="10" borderId="45" xfId="0" applyFont="1" applyFill="1" applyBorder="1" applyAlignment="1"/>
    <xf numFmtId="0" fontId="3" fillId="0" borderId="49" xfId="0" applyFont="1" applyBorder="1" applyAlignment="1">
      <alignment vertical="center" wrapText="1"/>
    </xf>
    <xf numFmtId="0" fontId="1" fillId="0" borderId="49" xfId="0" applyFont="1" applyBorder="1" applyAlignment="1">
      <alignment vertical="center"/>
    </xf>
    <xf numFmtId="168" fontId="3" fillId="0" borderId="49" xfId="0" applyNumberFormat="1" applyFont="1" applyBorder="1" applyAlignment="1">
      <alignment vertical="center" wrapText="1"/>
    </xf>
    <xf numFmtId="44" fontId="3" fillId="0" borderId="49" xfId="0" applyNumberFormat="1" applyFont="1" applyBorder="1" applyAlignment="1">
      <alignment vertical="center" wrapText="1"/>
    </xf>
    <xf numFmtId="0" fontId="3" fillId="0" borderId="50" xfId="0" applyFont="1" applyBorder="1" applyAlignment="1">
      <alignment vertical="center" wrapText="1"/>
    </xf>
    <xf numFmtId="0" fontId="8" fillId="7" borderId="27" xfId="0" applyFont="1" applyFill="1" applyBorder="1" applyAlignment="1">
      <alignment vertical="center" wrapText="1"/>
    </xf>
    <xf numFmtId="0" fontId="7" fillId="11" borderId="48" xfId="0" applyFont="1" applyFill="1" applyBorder="1" applyAlignment="1">
      <alignment horizontal="center"/>
    </xf>
    <xf numFmtId="168" fontId="3" fillId="8" borderId="49" xfId="0" applyNumberFormat="1" applyFont="1" applyFill="1" applyBorder="1" applyAlignment="1">
      <alignment vertical="center" wrapText="1"/>
    </xf>
    <xf numFmtId="164" fontId="3" fillId="15" borderId="16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3" fillId="0" borderId="29" xfId="0" applyFont="1" applyBorder="1"/>
    <xf numFmtId="0" fontId="13" fillId="0" borderId="24" xfId="0" applyFont="1" applyBorder="1"/>
  </cellXfs>
  <cellStyles count="1">
    <cellStyle name="Normal" xfId="0" builtinId="0"/>
  </cellStyles>
  <dxfs count="17">
    <dxf>
      <fill>
        <patternFill patternType="solid">
          <fgColor rgb="FFB7E1CD"/>
          <bgColor rgb="FFB7E1CD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B3CEFA"/>
          <bgColor rgb="FFB3CEFA"/>
        </patternFill>
      </fill>
    </dxf>
    <dxf>
      <fill>
        <patternFill patternType="solid">
          <fgColor rgb="FFEEF7E3"/>
          <bgColor rgb="FFEEF7E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4E2A0"/>
          <bgColor rgb="FFC4E2A0"/>
        </patternFill>
      </fill>
    </dxf>
    <dxf>
      <fill>
        <patternFill patternType="solid">
          <fgColor rgb="FF8BC34A"/>
          <bgColor rgb="FF8BC34A"/>
        </patternFill>
      </fill>
    </dxf>
  </dxfs>
  <tableStyles count="6" defaultPivotStyle="PivotStyleMedium7">
    <tableStyle name="Korea-style" pivot="0" count="4">
      <tableStyleElement type="headerRow" dxfId="16"/>
      <tableStyleElement type="totalRow" dxfId="15"/>
      <tableStyleElement type="firstRowStripe" dxfId="14"/>
      <tableStyleElement type="secondRowStripe" dxfId="13"/>
    </tableStyle>
    <tableStyle name="Portugal old-style" pivot="0" count="2">
      <tableStyleElement type="firstRowStripe" dxfId="12"/>
      <tableStyleElement type="secondRowStripe" dxfId="11"/>
    </tableStyle>
    <tableStyle name="Portugal old-style 2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Portugal old-style 3" pivot="0" count="2">
      <tableStyleElement type="firstRowStripe" dxfId="6"/>
      <tableStyleElement type="secondRowStripe" dxfId="5"/>
    </tableStyle>
    <tableStyle name="Portugal old-style 4" pivot="0" count="2">
      <tableStyleElement type="firstRowStripe" dxfId="4"/>
      <tableStyleElement type="secondRowStripe" dxfId="3"/>
    </tableStyle>
    <tableStyle name="Misc-style" pivot="0" count="2"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pivotCacheDefinition" Target="pivotCache/pivotCacheDefinition1.xml"/><Relationship Id="rId10" Type="http://customschemas.google.com/relationships/workbookmetadata" Target="metadata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5458.709518171294" refreshedVersion="4" recordCount="242">
  <cacheSource type="worksheet">
    <worksheetSource ref="A7:L249" sheet="Korea"/>
  </cacheSource>
  <cacheFields count="12">
    <cacheField name="Day" numFmtId="1">
      <sharedItems containsSemiMixedTypes="0" containsString="0" containsNumber="1" containsInteger="1" minValue="1" maxValue="16" count="16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</sharedItems>
    </cacheField>
    <cacheField name="Date" numFmtId="164">
      <sharedItems/>
    </cacheField>
    <cacheField name="Time" numFmtId="165">
      <sharedItems containsSemiMixedTypes="0" containsNonDate="0" containsDate="1" containsString="0" minDate="1899-12-30T08:00:00" maxDate="1899-12-30T23:00:00"/>
    </cacheField>
    <cacheField name="Activity" numFmtId="0">
      <sharedItems containsBlank="1"/>
    </cacheField>
    <cacheField name="Category" numFmtId="0">
      <sharedItems containsBlank="1" count="6">
        <m/>
        <s v="Travel"/>
        <s v="Accomodation"/>
        <s v="Food"/>
        <s v="Activity"/>
        <s v="Accommodation" u="1"/>
      </sharedItems>
    </cacheField>
    <cacheField name="Travel Time" numFmtId="0">
      <sharedItems containsBlank="1"/>
    </cacheField>
    <cacheField name="Transit Cost (Won)" numFmtId="168">
      <sharedItems containsString="0" containsBlank="1" containsNumber="1" containsInteger="1" minValue="2400" maxValue="9700"/>
    </cacheField>
    <cacheField name="Forecast Cost (Won)" numFmtId="168">
      <sharedItems containsString="0" containsBlank="1" containsNumber="1" containsInteger="1" minValue="0" maxValue="3500000"/>
    </cacheField>
    <cacheField name="Forecast Cost ($CAD)" numFmtId="44">
      <sharedItems containsString="0" containsBlank="1" containsNumber="1" minValue="0" maxValue="3500"/>
    </cacheField>
    <cacheField name="Actual Cost (Won)" numFmtId="168">
      <sharedItems containsString="0" containsBlank="1" containsNumber="1" containsInteger="1" minValue="0" maxValue="0"/>
    </cacheField>
    <cacheField name="Actual Cost ($CAD)" numFmtId="44">
      <sharedItems containsString="0" containsBlank="1" containsNumber="1" containsInteger="1" minValue="0" maxValue="0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2">
  <r>
    <x v="0"/>
    <s v="Insert First Date of Trip Here"/>
    <d v="1899-12-30T08:00:00"/>
    <m/>
    <x v="0"/>
    <m/>
    <m/>
    <m/>
    <n v="0"/>
    <m/>
    <n v="0"/>
    <m/>
  </r>
  <r>
    <x v="0"/>
    <s v="Insert First Date of Trip Here"/>
    <d v="1899-12-30T09:00:00"/>
    <m/>
    <x v="0"/>
    <m/>
    <m/>
    <m/>
    <n v="0"/>
    <m/>
    <n v="0"/>
    <m/>
  </r>
  <r>
    <x v="0"/>
    <s v="Insert First Date of Trip Here"/>
    <d v="1899-12-30T10:00:00"/>
    <m/>
    <x v="0"/>
    <m/>
    <m/>
    <m/>
    <n v="0"/>
    <m/>
    <n v="0"/>
    <m/>
  </r>
  <r>
    <x v="0"/>
    <s v="Insert First Date of Trip Here"/>
    <d v="1899-12-30T11:00:00"/>
    <m/>
    <x v="0"/>
    <m/>
    <m/>
    <m/>
    <n v="0"/>
    <m/>
    <n v="0"/>
    <m/>
  </r>
  <r>
    <x v="0"/>
    <s v="Insert First Date of Trip Here"/>
    <d v="1899-12-30T12:00:00"/>
    <m/>
    <x v="0"/>
    <m/>
    <m/>
    <m/>
    <n v="0"/>
    <m/>
    <n v="0"/>
    <m/>
  </r>
  <r>
    <x v="0"/>
    <s v="Insert First Date of Trip Here"/>
    <d v="1899-12-30T13:00:00"/>
    <m/>
    <x v="0"/>
    <m/>
    <m/>
    <m/>
    <n v="0"/>
    <m/>
    <n v="0"/>
    <m/>
  </r>
  <r>
    <x v="0"/>
    <s v="Insert First Date of Trip Here"/>
    <d v="1899-12-30T14:00:00"/>
    <s v="Flight to Seoul"/>
    <x v="1"/>
    <m/>
    <m/>
    <n v="3500000"/>
    <n v="3500"/>
    <m/>
    <m/>
    <m/>
  </r>
  <r>
    <x v="0"/>
    <s v="Insert First Date of Trip Here"/>
    <d v="1899-12-30T15:00:00"/>
    <s v="eSIM KT"/>
    <x v="1"/>
    <m/>
    <m/>
    <n v="55000"/>
    <n v="55"/>
    <m/>
    <n v="0"/>
    <s v="KT Esim"/>
  </r>
  <r>
    <x v="0"/>
    <s v="Insert First Date of Trip Here"/>
    <d v="1899-12-30T16:00:00"/>
    <m/>
    <x v="0"/>
    <m/>
    <m/>
    <m/>
    <n v="0"/>
    <m/>
    <n v="0"/>
    <m/>
  </r>
  <r>
    <x v="0"/>
    <s v="Insert First Date of Trip Here"/>
    <d v="1899-12-30T17:00:00"/>
    <m/>
    <x v="0"/>
    <m/>
    <m/>
    <m/>
    <n v="0"/>
    <m/>
    <n v="0"/>
    <m/>
  </r>
  <r>
    <x v="0"/>
    <s v="Insert First Date of Trip Here"/>
    <d v="1899-12-30T18:00:00"/>
    <m/>
    <x v="0"/>
    <m/>
    <m/>
    <m/>
    <n v="0"/>
    <m/>
    <n v="0"/>
    <m/>
  </r>
  <r>
    <x v="0"/>
    <s v="Insert First Date of Trip Here"/>
    <d v="1899-12-30T19:00:00"/>
    <m/>
    <x v="0"/>
    <m/>
    <m/>
    <m/>
    <n v="0"/>
    <m/>
    <n v="0"/>
    <m/>
  </r>
  <r>
    <x v="0"/>
    <s v="Insert First Date of Trip Here"/>
    <d v="1899-12-30T20:00:00"/>
    <m/>
    <x v="0"/>
    <m/>
    <m/>
    <m/>
    <n v="0"/>
    <m/>
    <n v="0"/>
    <m/>
  </r>
  <r>
    <x v="0"/>
    <s v="Insert First Date of Trip Here"/>
    <d v="1899-12-30T21:00:00"/>
    <m/>
    <x v="0"/>
    <m/>
    <m/>
    <m/>
    <n v="0"/>
    <m/>
    <n v="0"/>
    <m/>
  </r>
  <r>
    <x v="0"/>
    <s v="Insert First Date of Trip Here"/>
    <d v="1899-12-30T22:00:00"/>
    <m/>
    <x v="0"/>
    <m/>
    <m/>
    <n v="0"/>
    <n v="0"/>
    <n v="0"/>
    <n v="0"/>
    <m/>
  </r>
  <r>
    <x v="1"/>
    <e v="#VALUE!"/>
    <d v="1899-12-30T08:00:00"/>
    <m/>
    <x v="0"/>
    <m/>
    <m/>
    <m/>
    <n v="0"/>
    <m/>
    <n v="0"/>
    <m/>
  </r>
  <r>
    <x v="1"/>
    <e v="#VALUE!"/>
    <d v="1899-12-30T09:00:00"/>
    <m/>
    <x v="0"/>
    <m/>
    <m/>
    <m/>
    <n v="0"/>
    <m/>
    <n v="0"/>
    <m/>
  </r>
  <r>
    <x v="1"/>
    <e v="#VALUE!"/>
    <d v="1899-12-30T10:00:00"/>
    <m/>
    <x v="0"/>
    <m/>
    <m/>
    <m/>
    <n v="0"/>
    <m/>
    <n v="0"/>
    <m/>
  </r>
  <r>
    <x v="1"/>
    <e v="#VALUE!"/>
    <d v="1899-12-30T11:00:00"/>
    <m/>
    <x v="0"/>
    <m/>
    <m/>
    <m/>
    <n v="0"/>
    <m/>
    <n v="0"/>
    <m/>
  </r>
  <r>
    <x v="1"/>
    <e v="#VALUE!"/>
    <d v="1899-12-30T12:00:00"/>
    <m/>
    <x v="0"/>
    <m/>
    <m/>
    <m/>
    <n v="0"/>
    <m/>
    <n v="0"/>
    <m/>
  </r>
  <r>
    <x v="1"/>
    <e v="#VALUE!"/>
    <d v="1899-12-30T13:00:00"/>
    <m/>
    <x v="0"/>
    <m/>
    <m/>
    <m/>
    <n v="0"/>
    <m/>
    <n v="0"/>
    <m/>
  </r>
  <r>
    <x v="1"/>
    <e v="#VALUE!"/>
    <d v="1899-12-30T14:00:00"/>
    <m/>
    <x v="0"/>
    <m/>
    <m/>
    <n v="0"/>
    <n v="0"/>
    <m/>
    <n v="0"/>
    <m/>
  </r>
  <r>
    <x v="1"/>
    <e v="#VALUE!"/>
    <d v="1899-12-30T15:00:00"/>
    <m/>
    <x v="0"/>
    <m/>
    <m/>
    <m/>
    <n v="0"/>
    <m/>
    <n v="0"/>
    <m/>
  </r>
  <r>
    <x v="1"/>
    <e v="#VALUE!"/>
    <d v="1899-12-30T16:00:00"/>
    <m/>
    <x v="0"/>
    <m/>
    <m/>
    <m/>
    <n v="0"/>
    <m/>
    <n v="0"/>
    <m/>
  </r>
  <r>
    <x v="1"/>
    <e v="#VALUE!"/>
    <d v="1899-12-30T17:00:00"/>
    <s v="Arrive in Seoul"/>
    <x v="1"/>
    <m/>
    <m/>
    <n v="0"/>
    <n v="0"/>
    <m/>
    <n v="0"/>
    <m/>
  </r>
  <r>
    <x v="1"/>
    <e v="#VALUE!"/>
    <d v="1899-12-30T18:00:00"/>
    <s v="Check in at Hotel"/>
    <x v="2"/>
    <s v="1hour 26min transit"/>
    <n v="9500"/>
    <n v="0"/>
    <n v="0"/>
    <m/>
    <n v="0"/>
    <m/>
  </r>
  <r>
    <x v="1"/>
    <e v="#VALUE!"/>
    <d v="1899-12-30T19:00:00"/>
    <s v="Dinner Bokchon Son Tofu (10am-9pm)"/>
    <x v="3"/>
    <s v="15min walk"/>
    <m/>
    <n v="30000"/>
    <n v="30"/>
    <m/>
    <n v="0"/>
    <m/>
  </r>
  <r>
    <x v="1"/>
    <e v="#VALUE!"/>
    <d v="1899-12-30T20:00:00"/>
    <s v="HBAF Almond Store (11am-11pm) —&gt; Myeongdong Walking Street (Street Food - Japchae, 10cent bread)"/>
    <x v="4"/>
    <s v="1min walk"/>
    <m/>
    <n v="20000"/>
    <n v="20"/>
    <m/>
    <n v="0"/>
    <m/>
  </r>
  <r>
    <x v="1"/>
    <e v="#VALUE!"/>
    <d v="1899-12-30T21:00:00"/>
    <s v="Hotel/Airbnb (Seoul)"/>
    <x v="2"/>
    <s v="15min walk"/>
    <m/>
    <n v="140000"/>
    <n v="140"/>
    <m/>
    <n v="0"/>
    <s v="Le Seoul Hotel 르서울호텔 - 56 Namdaemun-ro 1-gil, Jung-gu, Seoul, 04526 South Korea"/>
  </r>
  <r>
    <x v="1"/>
    <e v="#VALUE!"/>
    <d v="1899-12-30T22:00:00"/>
    <s v="Transit"/>
    <x v="1"/>
    <m/>
    <m/>
    <n v="66000"/>
    <n v="66"/>
    <m/>
    <n v="0"/>
    <s v="Pick-up T-Money Card at GS25 Airport - Load 30000 won/person + 3000won/person for card"/>
  </r>
  <r>
    <x v="2"/>
    <e v="#VALUE!"/>
    <d v="1899-12-30T08:00:00"/>
    <s v="Breakfast Convenience Store (GS25 or 7-Eleven or CU)"/>
    <x v="3"/>
    <s v="2min walk"/>
    <m/>
    <n v="10000"/>
    <n v="10"/>
    <m/>
    <n v="0"/>
    <m/>
  </r>
  <r>
    <x v="2"/>
    <e v="#VALUE!"/>
    <d v="1899-12-30T09:00:00"/>
    <s v="Deoksugung Palace (9am-9pm, Closed Monday)"/>
    <x v="4"/>
    <s v="8min walk"/>
    <m/>
    <n v="20000"/>
    <n v="20"/>
    <m/>
    <n v="0"/>
    <s v="1000won/adult; combination ticket 10000won/adult for Deoksugung Palace, Changdeokgung + Garden, Changgyeonggung, Gyeongbokgung, and Jonmyo Shrine."/>
  </r>
  <r>
    <x v="2"/>
    <e v="#VALUE!"/>
    <d v="1899-12-30T10:00:00"/>
    <s v="Cheonggyecheon Stream --&gt; Gyeongbokgung Palace (19min walk) (9am-6pm, Closed Tuesday)"/>
    <x v="4"/>
    <s v="14min walk"/>
    <m/>
    <n v="0"/>
    <n v="0"/>
    <m/>
    <n v="0"/>
    <s v="3000won/adult for Gyeongbokgung Palace; admission included in Combination Palace Ticket"/>
  </r>
  <r>
    <x v="2"/>
    <e v="#VALUE!"/>
    <d v="1899-12-30T11:00:00"/>
    <s v="National Folk Museum (9am-6:30pm)"/>
    <x v="4"/>
    <s v="5min walk"/>
    <m/>
    <n v="0"/>
    <n v="0"/>
    <m/>
    <n v="0"/>
    <s v="Free Admission"/>
  </r>
  <r>
    <x v="2"/>
    <e v="#VALUE!"/>
    <d v="1899-12-30T12:00:00"/>
    <s v="Lunch at Gwangjang Market (Buchon Yukhoe (10am-4pm, 5-9:30pm), Knife cut Noodle Lady, mung bean pancakes, sikhye drink and raw crab lady from Netflix!)"/>
    <x v="3"/>
    <s v="42min transit"/>
    <n v="3000"/>
    <n v="40000"/>
    <n v="40"/>
    <m/>
    <n v="0"/>
    <m/>
  </r>
  <r>
    <x v="2"/>
    <e v="#VALUE!"/>
    <d v="1899-12-30T13:00:00"/>
    <s v="Jongmyo Shrine (9am-6pm, Closed Tuesday) - Guided tour required to enter (10:00, 12:00, 14:00, or 16:00)"/>
    <x v="4"/>
    <s v="18min walk"/>
    <m/>
    <n v="0"/>
    <n v="0"/>
    <m/>
    <n v="0"/>
    <s v="1000won/adult; admission included in Combination Palace Ticket"/>
  </r>
  <r>
    <x v="2"/>
    <e v="#VALUE!"/>
    <d v="1899-12-30T14:00:00"/>
    <s v="Changgyeonggung Palace (9am-6pm, Closed Mondays) "/>
    <x v="4"/>
    <s v="28min walk"/>
    <m/>
    <n v="0"/>
    <n v="0"/>
    <m/>
    <n v="0"/>
    <s v="1000won/adult; admission included in Combination Palace Ticket"/>
  </r>
  <r>
    <x v="2"/>
    <e v="#VALUE!"/>
    <d v="1899-12-30T15:00:00"/>
    <s v="Changdeokgung + Secret Garden (9am-6pm, Closed Monday) (Note Secret Garden has limited spots and needs to be reserved; reservations open 6 days in advance - 10:30, 11:30, 14:30, or 15:30)"/>
    <x v="4"/>
    <s v="7min walk"/>
    <m/>
    <n v="0"/>
    <n v="0"/>
    <m/>
    <n v="0"/>
    <s v="8000won/adult, admission included in Combination Palace Ticket. Must make reservation for Secret Garden: https://ticket.uforus.co.kr/web/main?shopEncode="/>
  </r>
  <r>
    <x v="2"/>
    <e v="#VALUE!"/>
    <d v="1899-12-30T16:00:00"/>
    <s v="Bukchon Hanok Village —&gt; The Sool Gallery (10am-7pm) (7min walk)"/>
    <x v="4"/>
    <s v="16min walk"/>
    <m/>
    <n v="0"/>
    <n v="0"/>
    <m/>
    <n v="0"/>
    <s v="Make reservation to the Sool Gallery (Tasting is free) - https://booking.naver.com/booking/12/bizes/142806/items/4569341?area=bnihttps://booking.naver.com/booking/12/bizes/142806/items/4569341?area=bni"/>
  </r>
  <r>
    <x v="2"/>
    <e v="#VALUE!"/>
    <d v="1899-12-30T17:00:00"/>
    <s v="Ssamzigil Shopping Mall (10:30am-8:30pm)  --&gt; Insadong Cultural Street (3min walk)"/>
    <x v="4"/>
    <s v="10min walk"/>
    <m/>
    <n v="0"/>
    <n v="0"/>
    <m/>
    <n v="0"/>
    <m/>
  </r>
  <r>
    <x v="2"/>
    <e v="#VALUE!"/>
    <d v="1899-12-30T18:00:00"/>
    <s v="Dinner Doma Insadong (11:30am-3pm, 5-8:50pm (Sot Bap)), or Oncheonjib (11:30am-3pm, 5-9:30pm) or Okeunnae 5 Dakgalbi Insadong (11:30am-10:30pm)"/>
    <x v="3"/>
    <s v="1min walk"/>
    <m/>
    <n v="45000"/>
    <n v="45"/>
    <m/>
    <n v="0"/>
    <m/>
  </r>
  <r>
    <x v="2"/>
    <e v="#VALUE!"/>
    <d v="1899-12-30T19:00:00"/>
    <s v="Ikseon-dong Hanok Street (Ikseon Goro Ice Cream (11am-10pm) or Cheong Su Dang Dessert (11:30am-10pm))"/>
    <x v="4"/>
    <s v="8min walk"/>
    <m/>
    <n v="20000"/>
    <n v="20"/>
    <m/>
    <n v="0"/>
    <s v="35-7 Dongho-ro 24-gil, Jung-gu, Seoul, South Korea"/>
  </r>
  <r>
    <x v="2"/>
    <e v="#VALUE!"/>
    <d v="1899-12-30T20:00:00"/>
    <m/>
    <x v="0"/>
    <m/>
    <m/>
    <m/>
    <n v="0"/>
    <m/>
    <n v="0"/>
    <m/>
  </r>
  <r>
    <x v="2"/>
    <e v="#VALUE!"/>
    <d v="1899-12-30T21:00:00"/>
    <s v="Hotel/Airbnb (Seoul)"/>
    <x v="2"/>
    <s v="22min transit"/>
    <n v="2800"/>
    <n v="140000"/>
    <n v="140"/>
    <m/>
    <n v="0"/>
    <s v="Le Seoul Hotel 르서울호텔 - 56 Namdaemun-ro 1-gil, Jung-gu, Seoul, 04526 South Korea"/>
  </r>
  <r>
    <x v="2"/>
    <e v="#VALUE!"/>
    <d v="1899-12-30T22:00:00"/>
    <s v="Transit"/>
    <x v="1"/>
    <m/>
    <m/>
    <n v="0"/>
    <n v="0"/>
    <m/>
    <n v="0"/>
    <m/>
  </r>
  <r>
    <x v="3"/>
    <e v="#VALUE!"/>
    <d v="1899-12-30T08:00:00"/>
    <s v="Breakfast Miseong-og for ox bone soup/seolleongtang (6am-9pm) OR Convenience store"/>
    <x v="3"/>
    <s v="12min walk"/>
    <m/>
    <n v="25000"/>
    <n v="25"/>
    <m/>
    <n v="0"/>
    <m/>
  </r>
  <r>
    <x v="3"/>
    <e v="#VALUE!"/>
    <d v="1899-12-30T09:00:00"/>
    <s v="Start Hike at Changuimun Gate"/>
    <x v="4"/>
    <s v="23min transit"/>
    <n v="2400"/>
    <n v="0"/>
    <n v="0"/>
    <m/>
    <n v="0"/>
    <m/>
  </r>
  <r>
    <x v="3"/>
    <e v="#VALUE!"/>
    <d v="1899-12-30T10:00:00"/>
    <s v="Hike Inwangsan Mountain"/>
    <x v="4"/>
    <s v="45min hike"/>
    <m/>
    <n v="0"/>
    <n v="0"/>
    <m/>
    <n v="0"/>
    <m/>
  </r>
  <r>
    <x v="3"/>
    <e v="#VALUE!"/>
    <d v="1899-12-30T11:00:00"/>
    <s v="End Hike at Dongnimmun Station"/>
    <x v="4"/>
    <s v="30min hike"/>
    <m/>
    <n v="0"/>
    <n v="0"/>
    <m/>
    <n v="0"/>
    <m/>
  </r>
  <r>
    <x v="3"/>
    <e v="#VALUE!"/>
    <d v="1899-12-30T12:00:00"/>
    <s v="Lunch ((Jinmi Sikdang (Mon-Sat 12-3:30pm, 5-8pm) or 아구랑꽃게랑 (12-10pm))(Raw Crab) or Onsuban (11am-3pm, 5-10pm)(Noodles)) or 24/7 ramen"/>
    <x v="3"/>
    <s v="15min transit"/>
    <n v="2500"/>
    <n v="25000"/>
    <n v="25"/>
    <m/>
    <n v="0"/>
    <m/>
  </r>
  <r>
    <x v="3"/>
    <e v="#VALUE!"/>
    <d v="1899-12-30T13:00:00"/>
    <s v="Namsangol Hanok Village (9am-8pm)"/>
    <x v="4"/>
    <s v="3min walk"/>
    <m/>
    <n v="0"/>
    <n v="0"/>
    <m/>
    <n v="0"/>
    <m/>
  </r>
  <r>
    <x v="3"/>
    <e v="#VALUE!"/>
    <d v="1899-12-30T14:00:00"/>
    <s v="Namsan Mountain Park --&gt; N Seoul Tower (10am-11pm) --&gt; Botanical Garden "/>
    <x v="4"/>
    <s v="30min transit"/>
    <n v="2800"/>
    <n v="42000"/>
    <n v="42"/>
    <m/>
    <n v="0"/>
    <s v="21,000 won/adult for the Namsan Tower"/>
  </r>
  <r>
    <x v="3"/>
    <e v="#VALUE!"/>
    <d v="1899-12-30T15:00:00"/>
    <s v="Explore Namdaemun Market (9am-5:30pm, Closed Sundays)"/>
    <x v="4"/>
    <s v="32min walk"/>
    <m/>
    <n v="10000"/>
    <n v="10"/>
    <m/>
    <n v="0"/>
    <m/>
  </r>
  <r>
    <x v="3"/>
    <e v="#VALUE!"/>
    <d v="1899-12-30T16:00:00"/>
    <m/>
    <x v="0"/>
    <m/>
    <m/>
    <m/>
    <n v="0"/>
    <m/>
    <n v="0"/>
    <m/>
  </r>
  <r>
    <x v="3"/>
    <e v="#VALUE!"/>
    <d v="1899-12-30T17:00:00"/>
    <s v="Wander Hongdae"/>
    <x v="4"/>
    <s v="26min transit"/>
    <n v="2400"/>
    <n v="0"/>
    <n v="0"/>
    <m/>
    <n v="0"/>
    <m/>
  </r>
  <r>
    <x v="3"/>
    <e v="#VALUE!"/>
    <d v="1899-12-30T18:00:00"/>
    <s v="Dinner in Hongdae (Korean BBQ + Beer at Doma 도마 4pm-12:30am, Closed Mon)"/>
    <x v="3"/>
    <m/>
    <m/>
    <n v="80000"/>
    <n v="80"/>
    <m/>
    <n v="0"/>
    <m/>
  </r>
  <r>
    <x v="3"/>
    <e v="#VALUE!"/>
    <d v="1899-12-30T19:00:00"/>
    <m/>
    <x v="0"/>
    <m/>
    <m/>
    <m/>
    <n v="0"/>
    <m/>
    <n v="0"/>
    <m/>
  </r>
  <r>
    <x v="3"/>
    <e v="#VALUE!"/>
    <d v="1899-12-30T20:00:00"/>
    <s v="The Painters Myungbo Art Hall Show 8pm"/>
    <x v="4"/>
    <s v="30min transit"/>
    <n v="2500"/>
    <n v="100000"/>
    <n v="100"/>
    <m/>
    <n v="0"/>
    <s v="https://www.thepainters.co.kr/en"/>
  </r>
  <r>
    <x v="3"/>
    <e v="#VALUE!"/>
    <d v="1899-12-30T21:00:00"/>
    <s v="24/7 Ramyeon (Post show snack)"/>
    <x v="3"/>
    <s v="11min walk"/>
    <m/>
    <n v="10000"/>
    <n v="10"/>
    <m/>
    <n v="0"/>
    <m/>
  </r>
  <r>
    <x v="3"/>
    <e v="#VALUE!"/>
    <d v="1899-12-30T22:00:00"/>
    <s v="Hotel/Airbnb (Seoul)"/>
    <x v="2"/>
    <s v="30min transit"/>
    <n v="2500"/>
    <n v="140000"/>
    <n v="140"/>
    <m/>
    <n v="0"/>
    <s v="Le Seoul Hotel 르서울호텔 - 56 Namdaemun-ro 1-gil, Jung-gu, Seoul, 04526 South Korea"/>
  </r>
  <r>
    <x v="3"/>
    <e v="#VALUE!"/>
    <d v="1899-12-30T23:00:00"/>
    <m/>
    <x v="0"/>
    <m/>
    <m/>
    <m/>
    <n v="0"/>
    <m/>
    <n v="0"/>
    <m/>
  </r>
  <r>
    <x v="4"/>
    <e v="#VALUE!"/>
    <d v="1899-12-30T08:00:00"/>
    <s v="Breakfast Convenience Store (GS25 or 7-Eleven or CU)"/>
    <x v="3"/>
    <s v="2min walk"/>
    <m/>
    <n v="10000"/>
    <n v="10"/>
    <m/>
    <n v="0"/>
    <m/>
  </r>
  <r>
    <x v="4"/>
    <e v="#VALUE!"/>
    <d v="1899-12-30T09:00:00"/>
    <s v="Check-out Hotel in Seoul"/>
    <x v="2"/>
    <m/>
    <m/>
    <n v="0"/>
    <n v="0"/>
    <m/>
    <n v="0"/>
    <m/>
  </r>
  <r>
    <x v="4"/>
    <e v="#VALUE!"/>
    <d v="1899-12-30T10:00:00"/>
    <s v="Train Hoegi station to Namchuncheon Station (or Intercity Bus)"/>
    <x v="1"/>
    <s v="2hour transit"/>
    <n v="5800"/>
    <n v="0"/>
    <n v="0"/>
    <m/>
    <n v="0"/>
    <s v="Intercity Bus is 8200won/person and must be bought at station; https://txbuse.t-money.co.kr/"/>
  </r>
  <r>
    <x v="4"/>
    <e v="#VALUE!"/>
    <d v="1899-12-30T11:00:00"/>
    <s v="Drop bags at Hotel in Chuncheon"/>
    <x v="2"/>
    <s v="15min transit"/>
    <n v="3100"/>
    <n v="0"/>
    <n v="0"/>
    <m/>
    <n v="0"/>
    <s v="Chuncheon City Bus Tour: https://packagekorea.com/info_chuncheon-city-tour-bus/"/>
  </r>
  <r>
    <x v="4"/>
    <e v="#VALUE!"/>
    <d v="1899-12-30T12:00:00"/>
    <s v="Lunch Daejin Saengohjingeobu Iguyi 대진식당 (6am-4pm) - Banchan Restaurant"/>
    <x v="3"/>
    <s v="10min walk"/>
    <m/>
    <n v="20000"/>
    <n v="20"/>
    <m/>
    <n v="0"/>
    <m/>
  </r>
  <r>
    <x v="4"/>
    <e v="#VALUE!"/>
    <d v="1899-12-30T13:00:00"/>
    <s v="Chuncheon Samaksan Mountain Cable Car (9am-6pm) (Boardwalk Loop to Skywalk Observatory 25mins walk)"/>
    <x v="4"/>
    <s v="12min transit or 35min walk"/>
    <n v="3100"/>
    <n v="46000"/>
    <n v="46"/>
    <m/>
    <n v="0"/>
    <s v="23000won/person round-trip; Views of Uiamho Lake and Bukhan River"/>
  </r>
  <r>
    <x v="4"/>
    <e v="#VALUE!"/>
    <d v="1899-12-30T14:00:00"/>
    <m/>
    <x v="0"/>
    <m/>
    <m/>
    <m/>
    <n v="0"/>
    <m/>
    <n v="0"/>
    <m/>
  </r>
  <r>
    <x v="4"/>
    <e v="#VALUE!"/>
    <d v="1899-12-30T15:00:00"/>
    <s v="Taxi to Ganchon Rail Park at 2:45pm"/>
    <x v="4"/>
    <s v="11min taxi"/>
    <m/>
    <n v="10000"/>
    <n v="10"/>
    <m/>
    <n v="0"/>
    <m/>
  </r>
  <r>
    <x v="4"/>
    <e v="#VALUE!"/>
    <d v="1899-12-30T15:30:00"/>
    <s v="Ganchon Rail Park (9am-5:30pm) - Make reservations ahead of time"/>
    <x v="4"/>
    <m/>
    <m/>
    <n v="43000"/>
    <n v="43"/>
    <m/>
    <n v="0"/>
    <s v="https://www.railpark.co.kr/index_.php; https://www.klook.com/activity/6900-gangchon-rail-bike-gangwon-do/?gclid=CjwKCAjw3oqoBhAjEiwA_UaLtgho3HSVQ_TEQZkcePHThx-fIp4IE8yKJG_ccU_mf1IRb9u5-eeERhoC_7sQAvD_BwE&amp;gclsrc=aw.ds"/>
  </r>
  <r>
    <x v="4"/>
    <e v="#VALUE!"/>
    <d v="1899-12-30T16:00:00"/>
    <m/>
    <x v="0"/>
    <m/>
    <m/>
    <m/>
    <n v="0"/>
    <m/>
    <n v="0"/>
    <m/>
  </r>
  <r>
    <x v="4"/>
    <e v="#VALUE!"/>
    <d v="1899-12-30T17:00:00"/>
    <m/>
    <x v="0"/>
    <m/>
    <m/>
    <m/>
    <n v="0"/>
    <m/>
    <n v="0"/>
    <m/>
  </r>
  <r>
    <x v="4"/>
    <e v="#VALUE!"/>
    <d v="1899-12-30T18:00:00"/>
    <s v="Dinner Korean Dakgalbi - 춘천명물닭갈비 (Chuncheonmyeongmul Chicken Rib) (11am-9:30pm, Closed Tuesdays)"/>
    <x v="3"/>
    <s v="32min transit"/>
    <n v="3100"/>
    <n v="35000"/>
    <n v="35"/>
    <m/>
    <n v="0"/>
    <m/>
  </r>
  <r>
    <x v="4"/>
    <e v="#VALUE!"/>
    <d v="1899-12-30T19:00:00"/>
    <s v="Jjimjilbang 나무향기한증막 (11am-10pm, Closed Weds-Thurs) - Make Reservations"/>
    <x v="4"/>
    <s v="5min walk"/>
    <m/>
    <n v="20000"/>
    <n v="20"/>
    <m/>
    <n v="0"/>
    <s v="10000won/person for 3hours; namoosauna.modoo.at"/>
  </r>
  <r>
    <x v="4"/>
    <e v="#VALUE!"/>
    <d v="1899-12-30T20:00:00"/>
    <m/>
    <x v="0"/>
    <m/>
    <m/>
    <m/>
    <n v="0"/>
    <m/>
    <n v="0"/>
    <m/>
  </r>
  <r>
    <x v="4"/>
    <e v="#VALUE!"/>
    <d v="1899-12-30T21:00:00"/>
    <s v="Hotel/Airbnb (Chuncheon)"/>
    <x v="2"/>
    <s v="11min walk"/>
    <m/>
    <n v="110000"/>
    <n v="110"/>
    <m/>
    <n v="0"/>
    <s v="Sangsangmadang Chuncheon Stay Hotel - 22, Sports town-gil 399beon-gil, Chuncheon, Gangwon, 200-200 South Korea"/>
  </r>
  <r>
    <x v="4"/>
    <e v="#VALUE!"/>
    <d v="1899-12-30T22:00:00"/>
    <m/>
    <x v="1"/>
    <m/>
    <m/>
    <m/>
    <n v="0"/>
    <m/>
    <n v="0"/>
    <m/>
  </r>
  <r>
    <x v="5"/>
    <e v="#VALUE!"/>
    <d v="1899-12-30T08:00:00"/>
    <s v="Breakfast Convenience Store (GS25 or 7-Eleven or CU) or Dancing Caffeine (9am-9pm)"/>
    <x v="3"/>
    <s v="2min walk"/>
    <m/>
    <n v="10000"/>
    <n v="10"/>
    <m/>
    <n v="0"/>
    <m/>
  </r>
  <r>
    <x v="5"/>
    <e v="#VALUE!"/>
    <d v="1899-12-30T09:00:00"/>
    <s v="Taxi to Namchuncheon Station"/>
    <x v="1"/>
    <s v="10min taxi"/>
    <m/>
    <n v="10000"/>
    <n v="10"/>
    <m/>
    <n v="0"/>
    <s v="Taxi to Namchuncheon Station "/>
  </r>
  <r>
    <x v="5"/>
    <e v="#VALUE!"/>
    <d v="1899-12-30T10:00:00"/>
    <s v="Namchuncheon Station to Seoul Station (Leave Bags at Lockers in Seoul Station)"/>
    <x v="1"/>
    <s v="2hour transit"/>
    <n v="6200"/>
    <n v="5000"/>
    <n v="5"/>
    <m/>
    <n v="0"/>
    <m/>
  </r>
  <r>
    <x v="5"/>
    <e v="#VALUE!"/>
    <d v="1899-12-30T11:00:00"/>
    <s v="Lunch at Yuzu Fine Ramen (11am-3pm, 5-9pm, Closed Mon) or Myeongdong Kyoja (10:30am-8:30pm) (Chopped Noodles x 1, Mandu x 1) OR Banquet Noodle Restaurant (이조식당) (7am-7pm, 7am-3pm Sun)"/>
    <x v="3"/>
    <s v="8min walk"/>
    <m/>
    <n v="25000"/>
    <n v="25"/>
    <m/>
    <n v="0"/>
    <m/>
  </r>
  <r>
    <x v="5"/>
    <e v="#VALUE!"/>
    <d v="1899-12-30T12:00:00"/>
    <s v="Options in case free time by Seoul Station: Seosomun Shrine History Museum and Seoullu 7017"/>
    <x v="4"/>
    <m/>
    <m/>
    <n v="0"/>
    <n v="0"/>
    <m/>
    <n v="0"/>
    <m/>
  </r>
  <r>
    <x v="5"/>
    <e v="#VALUE!"/>
    <d v="1899-12-30T13:00:00"/>
    <m/>
    <x v="0"/>
    <m/>
    <m/>
    <m/>
    <n v="0"/>
    <m/>
    <n v="0"/>
    <m/>
  </r>
  <r>
    <x v="5"/>
    <e v="#VALUE!"/>
    <d v="1899-12-30T14:00:00"/>
    <s v="Train Seoul Station to Gyeongju (Singyeongju Station) (Train Booked at 1:57pm; arrive 4:05pm)"/>
    <x v="1"/>
    <m/>
    <m/>
    <n v="98600"/>
    <n v="98.600000000000009"/>
    <m/>
    <n v="0"/>
    <s v="https://www.letskorail.com/ebizbf/EbizBfTicketSearch.do"/>
  </r>
  <r>
    <x v="5"/>
    <e v="#VALUE!"/>
    <d v="1899-12-30T15:00:00"/>
    <m/>
    <x v="0"/>
    <m/>
    <m/>
    <m/>
    <n v="0"/>
    <m/>
    <n v="0"/>
    <m/>
  </r>
  <r>
    <x v="5"/>
    <e v="#VALUE!"/>
    <d v="1899-12-30T16:00:00"/>
    <s v="Check-in at Hotel"/>
    <x v="2"/>
    <s v="25min transit"/>
    <n v="2500"/>
    <m/>
    <n v="0"/>
    <m/>
    <n v="0"/>
    <m/>
  </r>
  <r>
    <x v="5"/>
    <e v="#VALUE!"/>
    <d v="1899-12-30T17:00:00"/>
    <s v="Daereungwon Tomb Complex (9am-10pm)"/>
    <x v="4"/>
    <s v="16min walk"/>
    <m/>
    <n v="0"/>
    <n v="0"/>
    <m/>
    <n v="0"/>
    <s v="Daereungwon Tomb Free; 3000won/person for Cheonmachong Tomb"/>
  </r>
  <r>
    <x v="5"/>
    <e v="#VALUE!"/>
    <d v="1899-12-30T18:00:00"/>
    <s v="Dinner at Hwangnam Gyeongju Sikdang (11:30am-3pm, 5-10pm, Closed Wednesday)"/>
    <x v="3"/>
    <s v="18min walk"/>
    <m/>
    <n v="50000"/>
    <n v="50"/>
    <m/>
    <n v="0"/>
    <m/>
  </r>
  <r>
    <x v="5"/>
    <e v="#VALUE!"/>
    <d v="1899-12-30T19:00:00"/>
    <s v="Wander Hwangnidan-Gil (Street Food - 10cent bread, Gyeongju Bread, Corn Ice Cream)"/>
    <x v="4"/>
    <m/>
    <m/>
    <n v="10000"/>
    <n v="10"/>
    <m/>
    <n v="0"/>
    <m/>
  </r>
  <r>
    <x v="5"/>
    <e v="#VALUE!"/>
    <d v="1899-12-30T20:00:00"/>
    <s v="Foot massage"/>
    <x v="4"/>
    <m/>
    <m/>
    <n v="20000"/>
    <n v="20"/>
    <m/>
    <n v="0"/>
    <m/>
  </r>
  <r>
    <x v="5"/>
    <e v="#VALUE!"/>
    <d v="1899-12-30T21:00:00"/>
    <s v="Hotel/Airbnb (Gyeonju)"/>
    <x v="2"/>
    <s v="22min walk"/>
    <m/>
    <n v="95000"/>
    <n v="95"/>
    <m/>
    <n v="0"/>
    <s v="Gyeongju Hwangnamkwan Hanok Hotel - 1038, Poseok-ro, Gyeongju, North Gyeongsang, 780-080, South Korea"/>
  </r>
  <r>
    <x v="5"/>
    <e v="#VALUE!"/>
    <d v="1899-12-30T22:00:00"/>
    <s v="Transit"/>
    <x v="1"/>
    <m/>
    <m/>
    <n v="0"/>
    <n v="0"/>
    <m/>
    <n v="0"/>
    <m/>
  </r>
  <r>
    <x v="6"/>
    <e v="#VALUE!"/>
    <d v="1899-12-30T08:00:00"/>
    <s v="Breakfast Convenience Store (GS25 or 7-Eleven or CU)"/>
    <x v="3"/>
    <m/>
    <m/>
    <n v="10000"/>
    <n v="10"/>
    <m/>
    <n v="0"/>
    <m/>
  </r>
  <r>
    <x v="6"/>
    <e v="#VALUE!"/>
    <d v="1899-12-30T09:00:00"/>
    <s v="Seokguram Grotto (9am-6pm)"/>
    <x v="4"/>
    <s v="1h 29min transit"/>
    <n v="3300"/>
    <n v="10000"/>
    <n v="10"/>
    <m/>
    <n v="0"/>
    <s v="5000won/person"/>
  </r>
  <r>
    <x v="6"/>
    <e v="#VALUE!"/>
    <d v="1899-12-30T10:00:00"/>
    <m/>
    <x v="0"/>
    <m/>
    <m/>
    <m/>
    <n v="0"/>
    <m/>
    <n v="0"/>
    <m/>
  </r>
  <r>
    <x v="6"/>
    <e v="#VALUE!"/>
    <d v="1899-12-30T11:00:00"/>
    <s v="Bulguksa Temple (9am-6pm)"/>
    <x v="4"/>
    <s v="58min transit"/>
    <n v="3300"/>
    <n v="12000"/>
    <n v="12"/>
    <m/>
    <n v="0"/>
    <s v="6000won/person for temple area; 2000won/person for museum"/>
  </r>
  <r>
    <x v="6"/>
    <e v="#VALUE!"/>
    <d v="1899-12-30T12:00:00"/>
    <m/>
    <x v="0"/>
    <m/>
    <m/>
    <m/>
    <n v="0"/>
    <m/>
    <n v="0"/>
    <m/>
  </r>
  <r>
    <x v="6"/>
    <e v="#VALUE!"/>
    <d v="1899-12-30T13:00:00"/>
    <m/>
    <x v="0"/>
    <m/>
    <m/>
    <m/>
    <n v="0"/>
    <m/>
    <n v="0"/>
    <m/>
  </r>
  <r>
    <x v="6"/>
    <e v="#VALUE!"/>
    <d v="1899-12-30T14:00:00"/>
    <s v="Lunch 경춘재 (8am-7:30pm, Closed Tuesday) or 청산식당 (8am-3pm, Closed Tuesday) or Eotang (10am-9pm)"/>
    <x v="3"/>
    <s v="12min walk"/>
    <m/>
    <n v="40000"/>
    <n v="40"/>
    <m/>
    <n v="0"/>
    <m/>
  </r>
  <r>
    <x v="6"/>
    <e v="#VALUE!"/>
    <d v="1899-12-30T15:00:00"/>
    <s v="Gyeongju National Museum (10am-6pm)"/>
    <x v="4"/>
    <s v="30min transit"/>
    <n v="3300"/>
    <n v="0"/>
    <n v="0"/>
    <m/>
    <n v="0"/>
    <m/>
  </r>
  <r>
    <x v="6"/>
    <e v="#VALUE!"/>
    <d v="1899-12-30T16:00:00"/>
    <s v="Donggung Palace and Wolji Pond (9am-10pm)"/>
    <x v="4"/>
    <s v="14min walk"/>
    <m/>
    <n v="6000"/>
    <n v="6"/>
    <m/>
    <n v="0"/>
    <s v="3000won/person"/>
  </r>
  <r>
    <x v="6"/>
    <e v="#VALUE!"/>
    <d v="1899-12-30T17:00:00"/>
    <s v="Cheomseongdae (9am-10pm) --&gt; Gyerim Forest (6min walk) --&gt; Gyeongju Hywanggyo (7min walk) --&gt; Woljeonggyo Bridge (6min walk) --&gt; Gyochon Traditional Village (7min walk)"/>
    <x v="4"/>
    <s v="17min walk"/>
    <m/>
    <n v="0"/>
    <n v="0"/>
    <m/>
    <n v="0"/>
    <m/>
  </r>
  <r>
    <x v="6"/>
    <e v="#VALUE!"/>
    <d v="1899-12-30T18:00:00"/>
    <m/>
    <x v="0"/>
    <m/>
    <m/>
    <m/>
    <n v="0"/>
    <m/>
    <n v="0"/>
    <m/>
  </r>
  <r>
    <x v="6"/>
    <e v="#VALUE!"/>
    <d v="1899-12-30T19:00:00"/>
    <s v="Dinner at Hyanghwajeong (11am-9pm) (Jeon Korean Pancakes)"/>
    <x v="3"/>
    <s v="18min walk"/>
    <m/>
    <n v="40000"/>
    <n v="40"/>
    <m/>
    <n v="0"/>
    <m/>
  </r>
  <r>
    <x v="6"/>
    <e v="#VALUE!"/>
    <d v="1899-12-30T20:00:00"/>
    <m/>
    <x v="0"/>
    <m/>
    <m/>
    <m/>
    <n v="0"/>
    <m/>
    <n v="0"/>
    <m/>
  </r>
  <r>
    <x v="6"/>
    <e v="#VALUE!"/>
    <d v="1899-12-30T21:00:00"/>
    <s v="Hotel/Airbnb (Gyeongju)"/>
    <x v="2"/>
    <s v="8min walk"/>
    <m/>
    <n v="95000"/>
    <n v="95"/>
    <m/>
    <n v="0"/>
    <s v="Gyeongju Hwangnamkwan Hanok Hotel - 1038, Poseok-ro, Gyeongju, North Gyeongsang, 780-080, South Korea"/>
  </r>
  <r>
    <x v="6"/>
    <e v="#VALUE!"/>
    <d v="1899-12-30T22:00:00"/>
    <s v="Transit"/>
    <x v="1"/>
    <m/>
    <m/>
    <n v="0"/>
    <n v="0"/>
    <m/>
    <n v="0"/>
    <m/>
  </r>
  <r>
    <x v="7"/>
    <e v="#VALUE!"/>
    <d v="1899-12-30T08:00:00"/>
    <s v="Breakfast Convenience Store (GS25 or 7-Eleven or CU)"/>
    <x v="3"/>
    <m/>
    <m/>
    <n v="10000"/>
    <n v="10"/>
    <m/>
    <n v="0"/>
    <m/>
  </r>
  <r>
    <x v="7"/>
    <e v="#VALUE!"/>
    <d v="1899-12-30T09:00:00"/>
    <s v="Train Singyeongju Station to Busan Station (Train booked for 8:47am; Arrive 9:21am)"/>
    <x v="1"/>
    <s v="1h 2min transit"/>
    <n v="3100"/>
    <n v="22000"/>
    <n v="22"/>
    <m/>
    <n v="0"/>
    <s v="Read online that Korail is the only legit website for trains; 11000won/person Gyeongju to Busan; https://www.letskorail.com/ebizbf/EbizBfTicketSearch.do"/>
  </r>
  <r>
    <x v="7"/>
    <e v="#VALUE!"/>
    <d v="1899-12-30T10:00:00"/>
    <s v="Luggage Drop Off at Busan Station and Fill up T-Money Card"/>
    <x v="1"/>
    <m/>
    <m/>
    <n v="8000"/>
    <n v="8"/>
    <m/>
    <n v="0"/>
    <m/>
  </r>
  <r>
    <x v="7"/>
    <e v="#VALUE!"/>
    <d v="1899-12-30T11:00:00"/>
    <s v="Take Danubi Train around Taejongdae Resort Park (3 stops: Observatory --&gt; Yeongdo Lighthouse --&gt; Taejongsa Temple) (5am-12am)"/>
    <x v="4"/>
    <s v="48min transit"/>
    <n v="3100"/>
    <n v="6000"/>
    <n v="6"/>
    <m/>
    <n v="0"/>
    <s v="3000won/person for Danubi Train"/>
  </r>
  <r>
    <x v="7"/>
    <e v="#VALUE!"/>
    <d v="1899-12-30T12:00:00"/>
    <m/>
    <x v="0"/>
    <m/>
    <m/>
    <m/>
    <n v="0"/>
    <m/>
    <n v="0"/>
    <m/>
  </r>
  <r>
    <x v="7"/>
    <e v="#VALUE!"/>
    <d v="1899-12-30T13:00:00"/>
    <s v="Lunch in Nampo (Haewangsanghae Restaurant Kiosk 97 or Jacky's Seafood Kiosk 8 at Jagalchi Market (9:30am-9pm) + Explore Jalgachi Market (5am-10pm) OR Sashimi Restaurant at Songdo Beach or Gukje Market"/>
    <x v="3"/>
    <s v="41min transit"/>
    <n v="3100"/>
    <n v="40000"/>
    <n v="40"/>
    <m/>
    <n v="0"/>
    <m/>
  </r>
  <r>
    <x v="7"/>
    <e v="#VALUE!"/>
    <d v="1899-12-30T14:00:00"/>
    <s v="Gukje Market Street (9am-7pm) and Bupyeong Market"/>
    <x v="4"/>
    <s v="10min walk"/>
    <m/>
    <n v="0"/>
    <n v="0"/>
    <n v="0"/>
    <n v="0"/>
    <m/>
  </r>
  <r>
    <x v="7"/>
    <e v="#VALUE!"/>
    <d v="1899-12-30T15:00:00"/>
    <s v="Songdo Beach Skywalk (6am-10pm) --&gt; Busan Air Cruise Cable Car (9am-8pm) to Songdo Sky Park (20min cable car) --&gt; Songdo Yonggung Suspension Bridge &amp; Healing Forest Trail in Amnam Park --&gt; Dudo Observatory (25min walk)  --&gt; Dino Adventure (25min walk)  --"/>
    <x v="4"/>
    <s v="25min transit"/>
    <n v="3100"/>
    <n v="30000"/>
    <n v="30"/>
    <m/>
    <n v="0"/>
    <s v="https://www.koreatodo.com/songdo-cloud-trails; cable car 15000won/person; Entire route ~2hour walk, suspension bridge 1000won/person"/>
  </r>
  <r>
    <x v="7"/>
    <e v="#VALUE!"/>
    <d v="1899-12-30T16:00:00"/>
    <s v="Pick-up bags from Busan Station and Check-in Airbnb"/>
    <x v="2"/>
    <s v="29min transit"/>
    <n v="3100"/>
    <n v="0"/>
    <n v="0"/>
    <m/>
    <n v="0"/>
    <m/>
  </r>
  <r>
    <x v="7"/>
    <e v="#VALUE!"/>
    <d v="1899-12-30T17:00:00"/>
    <s v="Check in Airbnb"/>
    <x v="3"/>
    <s v="24min transit"/>
    <m/>
    <m/>
    <n v="0"/>
    <m/>
    <n v="0"/>
    <m/>
  </r>
  <r>
    <x v="7"/>
    <e v="#VALUE!"/>
    <d v="1899-12-30T18:00:00"/>
    <s v="Dinner Gajang Delicious Jokbal Seomyeon (11am-2am) or Jokbal Ssalrong (2pm-1am)"/>
    <x v="3"/>
    <s v="10min walk"/>
    <m/>
    <n v="40000"/>
    <n v="40"/>
    <m/>
    <n v="0"/>
    <m/>
  </r>
  <r>
    <x v="7"/>
    <e v="#VALUE!"/>
    <d v="1899-12-30T19:00:00"/>
    <s v="Explore Seomyeon (Jeonpo Cafe Street)"/>
    <x v="4"/>
    <s v="8min walk"/>
    <m/>
    <m/>
    <n v="0"/>
    <m/>
    <n v="0"/>
    <m/>
  </r>
  <r>
    <x v="7"/>
    <e v="#VALUE!"/>
    <d v="1899-12-30T20:00:00"/>
    <m/>
    <x v="0"/>
    <m/>
    <m/>
    <n v="0"/>
    <n v="0"/>
    <m/>
    <n v="0"/>
    <m/>
  </r>
  <r>
    <x v="7"/>
    <e v="#VALUE!"/>
    <d v="1899-12-30T21:00:00"/>
    <s v="Hotel/Airbnb (Busan)"/>
    <x v="2"/>
    <m/>
    <m/>
    <n v="90000"/>
    <n v="90"/>
    <m/>
    <n v="0"/>
    <s v="Airbnb (Seomyeon)"/>
  </r>
  <r>
    <x v="7"/>
    <e v="#VALUE!"/>
    <d v="1899-12-30T22:00:00"/>
    <s v="Transit"/>
    <x v="1"/>
    <m/>
    <m/>
    <n v="60000"/>
    <n v="60"/>
    <m/>
    <n v="0"/>
    <s v="Add another 30000won/person on T-Money Card"/>
  </r>
  <r>
    <x v="8"/>
    <e v="#VALUE!"/>
    <d v="1899-12-30T08:00:00"/>
    <s v="Breakfast Convenience Store (GS25 or 7-Eleven or CU)"/>
    <x v="3"/>
    <s v="1min walk"/>
    <m/>
    <n v="10000"/>
    <n v="10"/>
    <m/>
    <n v="0"/>
    <m/>
  </r>
  <r>
    <x v="8"/>
    <e v="#VALUE!"/>
    <d v="1899-12-30T09:00:00"/>
    <s v="Haedong Yonggunsa Temple"/>
    <x v="4"/>
    <s v="1h 31min transit"/>
    <n v="3400"/>
    <n v="0"/>
    <n v="0"/>
    <m/>
    <n v="0"/>
    <m/>
  </r>
  <r>
    <x v="8"/>
    <e v="#VALUE!"/>
    <d v="1899-12-30T10:00:00"/>
    <m/>
    <x v="0"/>
    <m/>
    <m/>
    <m/>
    <n v="0"/>
    <m/>
    <n v="0"/>
    <m/>
  </r>
  <r>
    <x v="8"/>
    <e v="#VALUE!"/>
    <d v="1899-12-30T11:00:00"/>
    <s v="Lunch Mipo-jib (11am-10pm)"/>
    <x v="3"/>
    <s v="54min transit"/>
    <n v="2400"/>
    <n v="50000"/>
    <n v="50"/>
    <m/>
    <n v="0"/>
    <m/>
  </r>
  <r>
    <x v="8"/>
    <e v="#VALUE!"/>
    <d v="1899-12-30T12:00:00"/>
    <s v="Mochi Ice Cream Horang2 (i) Jella Tteok Rice Cakes (11am-5pm, Closed Tues) --&gt; Bingsoo at Haeundae Yetnal Patbingsu (10am-10pm)(16min walk)"/>
    <x v="4"/>
    <s v="6min walk"/>
    <m/>
    <n v="10000"/>
    <n v="10"/>
    <m/>
    <n v="0"/>
    <m/>
  </r>
  <r>
    <x v="8"/>
    <e v="#VALUE!"/>
    <d v="1899-12-30T13:00:00"/>
    <s v="Haeundae Beach --&gt; Haeundae Market (Street Food! Eat Ssiat Hotteok!) "/>
    <x v="4"/>
    <s v="13min walk"/>
    <m/>
    <n v="0"/>
    <n v="0"/>
    <m/>
    <n v="0"/>
    <m/>
  </r>
  <r>
    <x v="8"/>
    <e v="#VALUE!"/>
    <d v="1899-12-30T14:00:00"/>
    <s v="Spa Land Centum City (Jjimjilbang) (6am-11pm)"/>
    <x v="4"/>
    <s v="24min transit"/>
    <n v="2600"/>
    <n v="40000"/>
    <n v="40"/>
    <m/>
    <n v="0"/>
    <s v="20000won/person"/>
  </r>
  <r>
    <x v="8"/>
    <e v="#VALUE!"/>
    <d v="1899-12-30T15:00:00"/>
    <m/>
    <x v="0"/>
    <m/>
    <m/>
    <m/>
    <n v="0"/>
    <m/>
    <n v="0"/>
    <m/>
  </r>
  <r>
    <x v="8"/>
    <e v="#VALUE!"/>
    <d v="1899-12-30T16:00:00"/>
    <m/>
    <x v="0"/>
    <m/>
    <m/>
    <m/>
    <n v="0"/>
    <m/>
    <n v="0"/>
    <m/>
  </r>
  <r>
    <x v="8"/>
    <e v="#VALUE!"/>
    <d v="1899-12-30T17:00:00"/>
    <m/>
    <x v="0"/>
    <m/>
    <m/>
    <m/>
    <n v="0"/>
    <m/>
    <n v="0"/>
    <m/>
  </r>
  <r>
    <x v="8"/>
    <e v="#VALUE!"/>
    <d v="1899-12-30T18:00:00"/>
    <m/>
    <x v="0"/>
    <m/>
    <m/>
    <m/>
    <n v="0"/>
    <m/>
    <n v="0"/>
    <m/>
  </r>
  <r>
    <x v="8"/>
    <e v="#VALUE!"/>
    <d v="1899-12-30T19:00:00"/>
    <s v="Dinner Gogi gub neun Namja, Nampo (Pork Belly BBQ) (4pm-2am)"/>
    <x v="3"/>
    <s v="26min transit"/>
    <n v="2400"/>
    <n v="45000"/>
    <n v="45"/>
    <m/>
    <n v="0"/>
    <m/>
  </r>
  <r>
    <x v="8"/>
    <e v="#VALUE!"/>
    <d v="1899-12-30T20:00:00"/>
    <m/>
    <x v="0"/>
    <m/>
    <m/>
    <m/>
    <n v="0"/>
    <m/>
    <n v="0"/>
    <m/>
  </r>
  <r>
    <x v="8"/>
    <e v="#VALUE!"/>
    <d v="1899-12-30T21:00:00"/>
    <s v="Hotel/Airbnb (Busan)"/>
    <x v="2"/>
    <s v="23min transit"/>
    <n v="2400"/>
    <n v="90000"/>
    <n v="90"/>
    <m/>
    <n v="0"/>
    <s v="Airbnb (Seomyeon)"/>
  </r>
  <r>
    <x v="8"/>
    <e v="#VALUE!"/>
    <d v="1899-12-30T22:00:00"/>
    <s v="Transit"/>
    <x v="1"/>
    <m/>
    <m/>
    <n v="0"/>
    <n v="0"/>
    <m/>
    <n v="0"/>
    <m/>
  </r>
  <r>
    <x v="9"/>
    <e v="#VALUE!"/>
    <d v="1899-12-30T08:00:00"/>
    <s v="Breakfast Convenience Store (GS25 or 7-Eleven or CU)"/>
    <x v="3"/>
    <s v="1min walk"/>
    <m/>
    <n v="10000"/>
    <n v="10"/>
    <m/>
    <n v="0"/>
    <m/>
  </r>
  <r>
    <x v="9"/>
    <e v="#VALUE!"/>
    <d v="1899-12-30T09:00:00"/>
    <s v="Oryukdo Skywalk (9am-6pm)"/>
    <x v="4"/>
    <s v="57min transit"/>
    <n v="3100"/>
    <n v="2000"/>
    <n v="2"/>
    <m/>
    <n v="0"/>
    <s v="1000won/adult"/>
  </r>
  <r>
    <x v="9"/>
    <e v="#VALUE!"/>
    <d v="1899-12-30T10:00:00"/>
    <s v="Igidae Coastal Walk"/>
    <x v="4"/>
    <s v="2 hour hike"/>
    <m/>
    <n v="0"/>
    <n v="0"/>
    <m/>
    <n v="0"/>
    <m/>
  </r>
  <r>
    <x v="9"/>
    <e v="#VALUE!"/>
    <d v="1899-12-30T11:00:00"/>
    <m/>
    <x v="0"/>
    <m/>
    <m/>
    <m/>
    <n v="0"/>
    <m/>
    <n v="0"/>
    <m/>
  </r>
  <r>
    <x v="9"/>
    <e v="#VALUE!"/>
    <d v="1899-12-30T12:00:00"/>
    <s v="Lunch Yakkong Milmyeon (11am-3:30pm; 5-7:30pm)"/>
    <x v="3"/>
    <s v="23min walk"/>
    <m/>
    <n v="30000"/>
    <n v="30"/>
    <m/>
    <n v="0"/>
    <m/>
  </r>
  <r>
    <x v="9"/>
    <e v="#VALUE!"/>
    <d v="1899-12-30T13:00:00"/>
    <s v="Taxi to Gamcheon Culture Village"/>
    <x v="1"/>
    <s v="24min taxi"/>
    <m/>
    <n v="15000"/>
    <n v="15"/>
    <m/>
    <n v="0"/>
    <m/>
  </r>
  <r>
    <x v="9"/>
    <e v="#VALUE!"/>
    <d v="1899-12-30T14:00:00"/>
    <s v="Wander Gamcheon Culture Village (Gamcheon Culture Village Point of View, Little Prince Statue, Sea Photo Zone)"/>
    <x v="4"/>
    <m/>
    <m/>
    <n v="0"/>
    <n v="0"/>
    <m/>
    <n v="0"/>
    <m/>
  </r>
  <r>
    <x v="9"/>
    <e v="#VALUE!"/>
    <d v="1899-12-30T15:00:00"/>
    <s v="Stop at flipbookstudio (10:30am-6pm)"/>
    <x v="4"/>
    <m/>
    <m/>
    <n v="15000"/>
    <n v="15"/>
    <m/>
    <n v="0"/>
    <m/>
  </r>
  <r>
    <x v="9"/>
    <e v="#VALUE!"/>
    <d v="1899-12-30T16:00:00"/>
    <m/>
    <x v="0"/>
    <m/>
    <m/>
    <m/>
    <n v="0"/>
    <m/>
    <n v="0"/>
    <m/>
  </r>
  <r>
    <x v="9"/>
    <e v="#VALUE!"/>
    <d v="1899-12-30T17:00:00"/>
    <s v="Lotte Department Store Gwangbok Observation Deck (10:30am-8:30pm) (cafe)"/>
    <x v="4"/>
    <s v="28min transit"/>
    <n v="3100"/>
    <n v="0"/>
    <n v="0"/>
    <m/>
    <n v="0"/>
    <m/>
  </r>
  <r>
    <x v="9"/>
    <e v="#VALUE!"/>
    <d v="1899-12-30T18:00:00"/>
    <s v="Explore BIFF Square"/>
    <x v="4"/>
    <s v="12min walk"/>
    <m/>
    <n v="0"/>
    <n v="0"/>
    <m/>
    <n v="0"/>
    <m/>
  </r>
  <r>
    <x v="9"/>
    <e v="#VALUE!"/>
    <d v="1899-12-30T19:00:00"/>
    <s v="Street Food in Nampo Area"/>
    <x v="3"/>
    <s v="12min walk"/>
    <m/>
    <n v="40000"/>
    <n v="40"/>
    <m/>
    <n v="0"/>
    <m/>
  </r>
  <r>
    <x v="9"/>
    <e v="#VALUE!"/>
    <d v="1899-12-30T20:00:00"/>
    <s v="Busan Tower (10am-10pm)"/>
    <x v="4"/>
    <s v="14min walk"/>
    <m/>
    <n v="24000"/>
    <n v="24"/>
    <m/>
    <n v="0"/>
    <s v="12000won/person"/>
  </r>
  <r>
    <x v="9"/>
    <e v="#VALUE!"/>
    <d v="1899-12-30T21:00:00"/>
    <s v="Hotel/Airbnb (Busan)"/>
    <x v="2"/>
    <s v="34min transit"/>
    <n v="3100"/>
    <n v="90000"/>
    <n v="90"/>
    <m/>
    <n v="0"/>
    <s v="Airbnb (Seomyeon)"/>
  </r>
  <r>
    <x v="9"/>
    <e v="#VALUE!"/>
    <d v="1899-12-30T22:00:00"/>
    <s v="Transit"/>
    <x v="1"/>
    <m/>
    <m/>
    <n v="0"/>
    <n v="0"/>
    <m/>
    <n v="0"/>
    <m/>
  </r>
  <r>
    <x v="10"/>
    <e v="#VALUE!"/>
    <d v="1899-12-30T08:00:00"/>
    <s v="Breakfast Convenience Store (GS25 or 7-Eleven or CU)"/>
    <x v="3"/>
    <s v="1min walk"/>
    <m/>
    <n v="10000"/>
    <n v="10"/>
    <m/>
    <n v="0"/>
    <m/>
  </r>
  <r>
    <x v="10"/>
    <e v="#VALUE!"/>
    <d v="1899-12-30T09:00:00"/>
    <s v="S Train from Busan Station to Suncheon (Train Booked 8:14am; arrive 10:53am) "/>
    <x v="1"/>
    <s v="3hour train"/>
    <n v="3100"/>
    <n v="40000"/>
    <n v="40"/>
    <m/>
    <n v="0"/>
    <s v="18000won/person; https://www.letskorail.com/ebizbf/EbizBfAboutS_Train.do"/>
  </r>
  <r>
    <x v="10"/>
    <e v="#VALUE!"/>
    <d v="1899-12-30T10:00:00"/>
    <m/>
    <x v="0"/>
    <m/>
    <m/>
    <m/>
    <n v="0"/>
    <m/>
    <n v="0"/>
    <s v="Suncheon City Bus Tour 10am-5pm, Closed Mondays"/>
  </r>
  <r>
    <x v="10"/>
    <e v="#VALUE!"/>
    <d v="1899-12-30T11:00:00"/>
    <s v="Drop bag off at Suncheon Station"/>
    <x v="1"/>
    <m/>
    <m/>
    <n v="8000"/>
    <n v="8"/>
    <m/>
    <n v="0"/>
    <m/>
  </r>
  <r>
    <x v="10"/>
    <e v="#VALUE!"/>
    <d v="1899-12-30T12:00:00"/>
    <s v="Lunch 이레돈까스 (Tonkatsu) (11am-9pm) "/>
    <x v="3"/>
    <s v="4min walk"/>
    <m/>
    <n v="30000"/>
    <n v="30"/>
    <m/>
    <n v="0"/>
    <m/>
  </r>
  <r>
    <x v="10"/>
    <e v="#VALUE!"/>
    <d v="1899-12-30T13:00:00"/>
    <s v="Suncheon Wetland Reserve (8am-7pm)"/>
    <x v="4"/>
    <s v="49min transit"/>
    <n v="2800"/>
    <n v="16000"/>
    <n v="16"/>
    <m/>
    <n v="0"/>
    <s v="8000won/person"/>
  </r>
  <r>
    <x v="10"/>
    <e v="#VALUE!"/>
    <d v="1899-12-30T14:00:00"/>
    <s v="Bike at the Wetlands"/>
    <x v="4"/>
    <m/>
    <m/>
    <n v="10000"/>
    <n v="10"/>
    <m/>
    <n v="0"/>
    <m/>
  </r>
  <r>
    <x v="10"/>
    <e v="#VALUE!"/>
    <d v="1899-12-30T15:00:00"/>
    <s v="Suncheon Bay National Garden (8:30am-7pm)"/>
    <x v="4"/>
    <s v="41min transit"/>
    <n v="2800"/>
    <n v="16000"/>
    <n v="16"/>
    <m/>
    <n v="0"/>
    <s v="8000won/person; there is a food court at the Gardens"/>
  </r>
  <r>
    <x v="10"/>
    <e v="#VALUE!"/>
    <d v="1899-12-30T16:00:00"/>
    <m/>
    <x v="4"/>
    <m/>
    <m/>
    <m/>
    <n v="0"/>
    <m/>
    <n v="0"/>
    <m/>
  </r>
  <r>
    <x v="10"/>
    <e v="#VALUE!"/>
    <d v="1899-12-30T17:00:00"/>
    <s v="Pick-up bag from Suncheon Station —&gt; Check in Airbnb"/>
    <x v="1"/>
    <s v="26min transit"/>
    <n v="2800"/>
    <n v="0"/>
    <n v="0"/>
    <m/>
    <n v="0"/>
    <m/>
  </r>
  <r>
    <x v="10"/>
    <e v="#VALUE!"/>
    <d v="1899-12-30T18:00:00"/>
    <m/>
    <x v="4"/>
    <m/>
    <m/>
    <m/>
    <n v="0"/>
    <m/>
    <n v="0"/>
    <m/>
  </r>
  <r>
    <x v="10"/>
    <e v="#VALUE!"/>
    <d v="1899-12-30T19:00:00"/>
    <m/>
    <x v="0"/>
    <m/>
    <m/>
    <m/>
    <n v="0"/>
    <m/>
    <n v="0"/>
    <m/>
  </r>
  <r>
    <x v="10"/>
    <e v="#VALUE!"/>
    <d v="1899-12-30T20:00:00"/>
    <s v="Dinner 통뼈연가 Gamjatang (10-10pm) or Geumbin Hoegwan (11am-9pm, Closed Tues) or Pungmi Tongdak (11:30am-12am)"/>
    <x v="3"/>
    <s v="5min walk"/>
    <m/>
    <n v="35000"/>
    <n v="35"/>
    <m/>
    <n v="0"/>
    <m/>
  </r>
  <r>
    <x v="10"/>
    <e v="#VALUE!"/>
    <d v="1899-12-30T21:00:00"/>
    <s v="Hotel/Airbnb (Suncheon)"/>
    <x v="2"/>
    <m/>
    <m/>
    <n v="90000"/>
    <n v="90"/>
    <m/>
    <n v="0"/>
    <s v="Airbnb (Suncheon)"/>
  </r>
  <r>
    <x v="10"/>
    <e v="#VALUE!"/>
    <d v="1899-12-30T22:00:00"/>
    <s v="Transit (Fill up T-money)"/>
    <x v="1"/>
    <m/>
    <m/>
    <n v="50000"/>
    <n v="50"/>
    <m/>
    <n v="0"/>
    <m/>
  </r>
  <r>
    <x v="11"/>
    <e v="#VALUE!"/>
    <d v="1899-12-30T08:00:00"/>
    <s v="Breakfast Convenience Store (GS25 or 7-Eleven or CU or 엄마손김밥전문점 (Kimbap))"/>
    <x v="4"/>
    <s v="1min walk"/>
    <m/>
    <n v="10000"/>
    <n v="10"/>
    <m/>
    <n v="0"/>
    <m/>
  </r>
  <r>
    <x v="11"/>
    <e v="#VALUE!"/>
    <d v="1899-12-30T09:00:00"/>
    <s v="Nagan Eupseong Folk Village (9am-6pm)"/>
    <x v="4"/>
    <s v="49min bus"/>
    <n v="2800"/>
    <n v="8000"/>
    <n v="8"/>
    <m/>
    <n v="0"/>
    <s v="4000won/person; 50% off with a garden ticket"/>
  </r>
  <r>
    <x v="11"/>
    <e v="#VALUE!"/>
    <d v="1899-12-30T10:00:00"/>
    <m/>
    <x v="0"/>
    <m/>
    <m/>
    <m/>
    <n v="0"/>
    <m/>
    <n v="0"/>
    <m/>
  </r>
  <r>
    <x v="11"/>
    <e v="#VALUE!"/>
    <d v="1899-12-30T11:00:00"/>
    <m/>
    <x v="0"/>
    <m/>
    <m/>
    <m/>
    <n v="0"/>
    <m/>
    <n v="0"/>
    <m/>
  </r>
  <r>
    <x v="11"/>
    <e v="#VALUE!"/>
    <d v="1899-12-30T12:00:00"/>
    <s v="Lunch at 보성녹차떡갈비원조 (Tteokgalbi) (near Boseong Station)"/>
    <x v="3"/>
    <s v="1hour 30mins"/>
    <n v="4000"/>
    <n v="40000"/>
    <n v="40"/>
    <m/>
    <n v="0"/>
    <m/>
  </r>
  <r>
    <x v="11"/>
    <e v="#VALUE!"/>
    <d v="1899-12-30T13:00:00"/>
    <s v="Taxi to Tea Farm"/>
    <x v="1"/>
    <m/>
    <m/>
    <n v="42000"/>
    <n v="42"/>
    <m/>
    <n v="0"/>
    <s v="This taxi fare is for taking taxi directly from Nagan Eupseung Folk Village"/>
  </r>
  <r>
    <x v="11"/>
    <e v="#VALUE!"/>
    <d v="1899-12-30T14:00:00"/>
    <s v="Daehan Dawon Tea Plantation (9am-7pm) (Take bus from Suncheon Station --&gt; Boseong Station --&gt; Tea Farm) (Buses come ~30mins)"/>
    <x v="4"/>
    <s v="28min transit"/>
    <m/>
    <n v="8000"/>
    <n v="8"/>
    <m/>
    <n v="0"/>
    <s v="4000won/person; https://elsewherebriefly.com/south-korea/boseong-green-tea-fields-and-that-dessert-shot/"/>
  </r>
  <r>
    <x v="11"/>
    <e v="#VALUE!"/>
    <d v="1899-12-30T15:00:00"/>
    <s v="Green Tea Ice Cream"/>
    <x v="3"/>
    <m/>
    <m/>
    <n v="5000"/>
    <n v="5"/>
    <m/>
    <n v="0"/>
    <m/>
  </r>
  <r>
    <x v="11"/>
    <e v="#VALUE!"/>
    <d v="1899-12-30T16:00:00"/>
    <m/>
    <x v="3"/>
    <m/>
    <m/>
    <m/>
    <n v="0"/>
    <m/>
    <n v="0"/>
    <m/>
  </r>
  <r>
    <x v="11"/>
    <e v="#VALUE!"/>
    <d v="1899-12-30T17:00:00"/>
    <s v="Train from Boseong Station to Suncheon Station at 5pm (Book on Korail)"/>
    <x v="1"/>
    <s v="1.5hour transit"/>
    <m/>
    <n v="7600"/>
    <n v="7.6000000000000005"/>
    <m/>
    <n v="0"/>
    <m/>
  </r>
  <r>
    <x v="11"/>
    <e v="#VALUE!"/>
    <d v="1899-12-30T18:00:00"/>
    <m/>
    <x v="0"/>
    <m/>
    <m/>
    <m/>
    <n v="0"/>
    <m/>
    <n v="0"/>
    <m/>
  </r>
  <r>
    <x v="11"/>
    <e v="#VALUE!"/>
    <d v="1899-12-30T19:00:00"/>
    <s v="Dinner 순천 양꼬치 (Lamb BBQ) (12pm-2am) or Sseunami (Japanese) (6pm-2am)"/>
    <x v="3"/>
    <s v="5min walk"/>
    <m/>
    <n v="50000"/>
    <n v="50"/>
    <m/>
    <n v="0"/>
    <m/>
  </r>
  <r>
    <x v="11"/>
    <e v="#VALUE!"/>
    <d v="1899-12-30T20:00:00"/>
    <m/>
    <x v="0"/>
    <m/>
    <m/>
    <m/>
    <n v="0"/>
    <m/>
    <n v="0"/>
    <m/>
  </r>
  <r>
    <x v="11"/>
    <e v="#VALUE!"/>
    <d v="1899-12-30T21:00:00"/>
    <s v="Hotel/Airbnb (Suncheon)"/>
    <x v="2"/>
    <s v="15min walk"/>
    <m/>
    <n v="90000"/>
    <n v="90"/>
    <m/>
    <n v="0"/>
    <s v="Airbnb (Suncheon)"/>
  </r>
  <r>
    <x v="11"/>
    <e v="#VALUE!"/>
    <d v="1899-12-30T22:00:00"/>
    <s v="Transit"/>
    <x v="1"/>
    <m/>
    <m/>
    <n v="0"/>
    <n v="0"/>
    <m/>
    <n v="0"/>
    <m/>
  </r>
  <r>
    <x v="12"/>
    <e v="#VALUE!"/>
    <d v="1899-12-30T08:00:00"/>
    <s v="Breakfast Convenience Store (GS25 or 7-Eleven or CU or 엄마손김밥전문점 (Kimbap))"/>
    <x v="3"/>
    <s v="1min walk"/>
    <m/>
    <n v="10000"/>
    <n v="10"/>
    <m/>
    <n v="0"/>
    <m/>
  </r>
  <r>
    <x v="12"/>
    <e v="#VALUE!"/>
    <d v="1899-12-30T09:00:00"/>
    <s v="Train to Jeonju (Suncheon Station --&gt; Jeonju Station) (Reservations for 9:04am; arrive 10:01am)"/>
    <x v="1"/>
    <s v="1hour transit"/>
    <n v="2800"/>
    <n v="25000"/>
    <n v="25"/>
    <m/>
    <n v="0"/>
    <m/>
  </r>
  <r>
    <x v="12"/>
    <e v="#VALUE!"/>
    <d v="1899-12-30T10:00:00"/>
    <s v="Drop bags off at Hotel"/>
    <x v="1"/>
    <s v="31min bus"/>
    <n v="2900"/>
    <n v="0"/>
    <n v="0"/>
    <m/>
    <n v="0"/>
    <m/>
  </r>
  <r>
    <x v="12"/>
    <e v="#VALUE!"/>
    <d v="1899-12-30T11:00:00"/>
    <s v="Gyeonggijeon Palace (9am-6pm)"/>
    <x v="4"/>
    <s v="6min walk"/>
    <m/>
    <n v="6000"/>
    <n v="6"/>
    <m/>
    <n v="0"/>
    <s v="3000won/person"/>
  </r>
  <r>
    <x v="12"/>
    <e v="#VALUE!"/>
    <d v="1899-12-30T12:00:00"/>
    <s v="Lunch Kongnamul Gukbap at Jeonju Waengi Kongnamul-gukbap (7am-8:30pm) or 동문원 (Gukbap)(6-1:30pm)"/>
    <x v="3"/>
    <s v="10min walk"/>
    <m/>
    <n v="22000"/>
    <n v="22"/>
    <m/>
    <n v="0"/>
    <m/>
  </r>
  <r>
    <x v="12"/>
    <e v="#VALUE!"/>
    <d v="1899-12-30T13:00:00"/>
    <s v="Jeondong Cathedral --&gt; Pungnam Gate (4min walk) --&gt; Nambu Market (6am-10pm) (2min walk) "/>
    <x v="4"/>
    <s v="6min walk"/>
    <m/>
    <n v="0"/>
    <n v="0"/>
    <m/>
    <n v="0"/>
    <m/>
  </r>
  <r>
    <x v="12"/>
    <e v="#VALUE!"/>
    <d v="1899-12-30T14:00:00"/>
    <m/>
    <x v="0"/>
    <m/>
    <m/>
    <m/>
    <m/>
    <m/>
    <n v="0"/>
    <m/>
  </r>
  <r>
    <x v="12"/>
    <e v="#VALUE!"/>
    <d v="1899-12-30T15:00:00"/>
    <s v="Gangam Calligraphy Museum (9am-6pm) --&gt; Cheonyeollu (3min walk) —&gt; Jeonjuhyyanggyo Confucian School (9am-6pm, Closed Monday)(7min walk)"/>
    <x v="4"/>
    <s v="3min walk"/>
    <m/>
    <n v="0"/>
    <n v="0"/>
    <m/>
    <n v="0"/>
    <m/>
  </r>
  <r>
    <x v="12"/>
    <e v="#VALUE!"/>
    <d v="1899-12-30T16:00:00"/>
    <s v="Jaman Mural Village —&gt; Omokdae and Imogdae Viewpoints (4min walk) —&gt; Jeonju Korean Traditional Alcohol Museum (9am-6pm, Closed Mondays)"/>
    <x v="4"/>
    <s v="8min walk"/>
    <m/>
    <n v="0"/>
    <n v="0"/>
    <m/>
    <n v="0"/>
    <m/>
  </r>
  <r>
    <x v="12"/>
    <e v="#VALUE!"/>
    <d v="1899-12-30T17:00:00"/>
    <s v="Check in Hotel"/>
    <x v="2"/>
    <s v="11min walk"/>
    <m/>
    <n v="0"/>
    <n v="0"/>
    <m/>
    <n v="0"/>
    <m/>
  </r>
  <r>
    <x v="12"/>
    <e v="#VALUE!"/>
    <d v="1899-12-30T18:00:00"/>
    <s v="Dinner Chunyun Nuri Bom (Makgeoilli)"/>
    <x v="3"/>
    <s v="11min walk"/>
    <m/>
    <n v="32000"/>
    <n v="32"/>
    <m/>
    <n v="0"/>
    <m/>
  </r>
  <r>
    <x v="12"/>
    <e v="#VALUE!"/>
    <d v="1899-12-30T19:00:00"/>
    <s v="Herbal Foot Bath near PNB Chocopie"/>
    <x v="3"/>
    <s v="15min walk"/>
    <m/>
    <n v="26000"/>
    <n v="26"/>
    <m/>
    <n v="0"/>
    <m/>
  </r>
  <r>
    <x v="12"/>
    <e v="#VALUE!"/>
    <d v="1899-12-30T20:00:00"/>
    <s v="PNB Chocopie"/>
    <x v="3"/>
    <s v="1min walk"/>
    <m/>
    <n v="2300"/>
    <n v="2.3000000000000003"/>
    <m/>
    <n v="0"/>
    <m/>
  </r>
  <r>
    <x v="12"/>
    <e v="#VALUE!"/>
    <d v="1899-12-30T21:00:00"/>
    <s v="Hotel/Airbnb at Jeonju"/>
    <x v="2"/>
    <s v="3min walk"/>
    <m/>
    <n v="85000"/>
    <n v="85"/>
    <m/>
    <n v="0"/>
    <s v="The Mumum - 26-25, Choemyeonghui-gil, Wansan-gu, Jeonju, North Jeolla, 55042 South Korea"/>
  </r>
  <r>
    <x v="12"/>
    <e v="#VALUE!"/>
    <d v="1899-12-30T22:00:00"/>
    <s v="Transit"/>
    <x v="1"/>
    <m/>
    <m/>
    <n v="0"/>
    <n v="0"/>
    <m/>
    <n v="0"/>
    <m/>
  </r>
  <r>
    <x v="13"/>
    <e v="#VALUE!"/>
    <d v="1899-12-30T08:00:00"/>
    <s v="Breakfast"/>
    <x v="3"/>
    <m/>
    <m/>
    <n v="0"/>
    <n v="0"/>
    <m/>
    <n v="0"/>
    <s v="Included in Stay; served between 8:30-9am"/>
  </r>
  <r>
    <x v="13"/>
    <e v="#VALUE!"/>
    <d v="1899-12-30T09:00:00"/>
    <s v="Bike rental"/>
    <x v="4"/>
    <m/>
    <m/>
    <n v="2000"/>
    <n v="2"/>
    <m/>
    <n v="0"/>
    <s v="Bike Shop by Confucian School; Open 9am-6pm; 1000won/bike"/>
  </r>
  <r>
    <x v="13"/>
    <e v="#VALUE!"/>
    <d v="1899-12-30T10:00:00"/>
    <s v="Bike to Hanbyeokdang Pavilion"/>
    <x v="4"/>
    <s v="15min bike"/>
    <m/>
    <n v="0"/>
    <n v="0"/>
    <m/>
    <n v="0"/>
    <s v="https://jeonjucity.kr/view-overlooking-jeonju-donggosa-temple-chimyungjasan-mountain/"/>
  </r>
  <r>
    <x v="13"/>
    <e v="#VALUE!"/>
    <d v="1899-12-30T11:00:00"/>
    <s v="Bike to trail head and hike up Chimyeongjasan Martyrs Ground"/>
    <x v="4"/>
    <s v="10min bike"/>
    <m/>
    <n v="0"/>
    <n v="0"/>
    <m/>
    <n v="0"/>
    <m/>
  </r>
  <r>
    <x v="13"/>
    <e v="#VALUE!"/>
    <d v="1899-12-30T12:00:00"/>
    <s v="Hike to Donggosa Temple"/>
    <x v="4"/>
    <s v="2hour bike"/>
    <m/>
    <n v="0"/>
    <n v="0"/>
    <m/>
    <n v="0"/>
    <m/>
  </r>
  <r>
    <x v="13"/>
    <e v="#VALUE!"/>
    <d v="1899-12-30T13:00:00"/>
    <s v="Lunch Street Food at Jeonju Hanok Village (Gilgoria Baguette --&gt; Dumplings at Dawoorang --&gt; Chocopie at PNB)"/>
    <x v="3"/>
    <s v="15min bike"/>
    <m/>
    <n v="30000"/>
    <n v="30"/>
    <m/>
    <n v="0"/>
    <m/>
  </r>
  <r>
    <x v="13"/>
    <e v="#VALUE!"/>
    <d v="1899-12-30T14:00:00"/>
    <s v="Bingsu at Kkotgama (9am-9:30pm)"/>
    <x v="3"/>
    <s v="2min bike"/>
    <m/>
    <n v="12000"/>
    <n v="12"/>
    <m/>
    <n v="0"/>
    <m/>
  </r>
  <r>
    <x v="13"/>
    <e v="#VALUE!"/>
    <d v="1899-12-30T15:00:00"/>
    <s v="Gyodong Tea Garden (Traditional Tea House) (11am-8pm, Closed Tues)"/>
    <x v="4"/>
    <s v="2min bike"/>
    <m/>
    <n v="15000"/>
    <n v="15"/>
    <m/>
    <n v="0"/>
    <m/>
  </r>
  <r>
    <x v="13"/>
    <e v="#VALUE!"/>
    <d v="1899-12-30T16:00:00"/>
    <s v="Bike along Jeonjucheon River"/>
    <x v="4"/>
    <m/>
    <m/>
    <n v="0"/>
    <n v="0"/>
    <m/>
    <n v="0"/>
    <m/>
  </r>
  <r>
    <x v="13"/>
    <e v="#VALUE!"/>
    <d v="1899-12-30T17:00:00"/>
    <s v="Deokjin Park"/>
    <x v="4"/>
    <s v="30min transit"/>
    <n v="2900"/>
    <n v="0"/>
    <n v="0"/>
    <m/>
    <n v="0"/>
    <m/>
  </r>
  <r>
    <x v="13"/>
    <e v="#VALUE!"/>
    <d v="1899-12-30T18:00:00"/>
    <s v="Dinner Bibimbap Family House Gajok Hoegwan (10:30am-8:30pm) or Hankookjib (9:30am-4pm, 5-9pm) "/>
    <x v="3"/>
    <s v="24min transit"/>
    <n v="2900"/>
    <n v="32000"/>
    <n v="32"/>
    <m/>
    <n v="0"/>
    <m/>
  </r>
  <r>
    <x v="13"/>
    <e v="#VALUE!"/>
    <d v="1899-12-30T19:00:00"/>
    <s v="Herbal Foot Bath near PNB Chocopie "/>
    <x v="4"/>
    <s v="11min walk"/>
    <m/>
    <n v="26000"/>
    <n v="26"/>
    <m/>
    <n v="0"/>
    <s v="Discount if paying by cash"/>
  </r>
  <r>
    <x v="13"/>
    <e v="#VALUE!"/>
    <d v="1899-12-30T20:00:00"/>
    <m/>
    <x v="0"/>
    <m/>
    <m/>
    <m/>
    <n v="0"/>
    <m/>
    <n v="0"/>
    <m/>
  </r>
  <r>
    <x v="13"/>
    <e v="#VALUE!"/>
    <d v="1899-12-30T21:00:00"/>
    <s v="Hotel/Airbnb at Jeonju"/>
    <x v="2"/>
    <s v="5min walk"/>
    <m/>
    <n v="85000"/>
    <n v="85"/>
    <m/>
    <n v="0"/>
    <s v="The Mumum - 26-25, Choemyeonghui-gil, Wansan-gu, Jeonju, North Jeolla, 55042 South Korea"/>
  </r>
  <r>
    <x v="13"/>
    <e v="#VALUE!"/>
    <d v="1899-12-30T22:00:00"/>
    <s v="Transit"/>
    <x v="1"/>
    <m/>
    <m/>
    <n v="0"/>
    <n v="0"/>
    <m/>
    <n v="0"/>
    <m/>
  </r>
  <r>
    <x v="14"/>
    <e v="#VALUE!"/>
    <d v="1899-12-30T08:00:00"/>
    <s v="Breakfast"/>
    <x v="3"/>
    <m/>
    <m/>
    <n v="0"/>
    <n v="0"/>
    <m/>
    <n v="0"/>
    <s v="Included in Stay; served between 8:30-9am"/>
  </r>
  <r>
    <x v="14"/>
    <e v="#VALUE!"/>
    <d v="1899-12-30T09:00:00"/>
    <s v="Train to Seoul (Jeonju Station to Yongsan Station - Reservations at 9:13am)"/>
    <x v="1"/>
    <s v="2h 25min transit"/>
    <n v="5400"/>
    <n v="78000"/>
    <n v="78"/>
    <m/>
    <n v="0"/>
    <s v="Take taxi to Jeonju Station; 8000won for taxi"/>
  </r>
  <r>
    <x v="14"/>
    <e v="#VALUE!"/>
    <d v="1899-12-30T10:00:00"/>
    <m/>
    <x v="0"/>
    <m/>
    <m/>
    <m/>
    <n v="0"/>
    <m/>
    <n v="0"/>
    <m/>
  </r>
  <r>
    <x v="14"/>
    <e v="#VALUE!"/>
    <d v="1899-12-30T11:00:00"/>
    <s v="Drop off bags at Hotel"/>
    <x v="1"/>
    <s v="45min transit"/>
    <n v="2800"/>
    <n v="0"/>
    <n v="0"/>
    <m/>
    <n v="0"/>
    <m/>
  </r>
  <r>
    <x v="14"/>
    <e v="#VALUE!"/>
    <d v="1899-12-30T12:00:00"/>
    <s v="Lunch Kyochon Chicken Nonhyeon No. 1 (11:30am-3:30am) or Gebang Sikdang (11:30am-3pm, 5:30-9pm, Closed Sunday) or Kalguksu 논현손칼국수 (9:30am-8pm, Closed Sundays)"/>
    <x v="3"/>
    <s v="2min walk"/>
    <m/>
    <n v="25000"/>
    <n v="25"/>
    <m/>
    <n v="0"/>
    <m/>
  </r>
  <r>
    <x v="14"/>
    <e v="#VALUE!"/>
    <d v="1899-12-30T13:00:00"/>
    <s v="National Museum of Korea (10am-6pm)"/>
    <x v="4"/>
    <s v="40min transit"/>
    <n v="2800"/>
    <n v="0"/>
    <n v="0"/>
    <m/>
    <n v="0"/>
    <s v="Free Admission"/>
  </r>
  <r>
    <x v="14"/>
    <e v="#VALUE!"/>
    <d v="1899-12-30T14:00:00"/>
    <s v="War Memorial of Korea (9:30am-6pm, Closed Mon)"/>
    <x v="4"/>
    <s v="28min transit"/>
    <n v="2800"/>
    <n v="0"/>
    <n v="0"/>
    <m/>
    <n v="0"/>
    <s v="Free Admission"/>
  </r>
  <r>
    <x v="14"/>
    <e v="#VALUE!"/>
    <d v="1899-12-30T15:00:00"/>
    <m/>
    <x v="0"/>
    <m/>
    <m/>
    <m/>
    <n v="0"/>
    <m/>
    <n v="0"/>
    <m/>
  </r>
  <r>
    <x v="14"/>
    <e v="#VALUE!"/>
    <d v="1899-12-30T16:00:00"/>
    <s v="Leeum Museum of Art (10am-6pm, Closed Mon)"/>
    <x v="4"/>
    <s v="22min transit"/>
    <n v="2800"/>
    <n v="36000"/>
    <n v="36"/>
    <m/>
    <n v="0"/>
    <s v="18000/person"/>
  </r>
  <r>
    <x v="14"/>
    <e v="#VALUE!"/>
    <d v="1899-12-30T17:00:00"/>
    <s v="Itaewon Antique Street"/>
    <x v="4"/>
    <s v="11min walk"/>
    <m/>
    <n v="0"/>
    <n v="0"/>
    <m/>
    <n v="0"/>
    <m/>
  </r>
  <r>
    <x v="14"/>
    <e v="#VALUE!"/>
    <d v="1899-12-30T18:00:00"/>
    <s v="Dinner BBQ - 이태원더고깃집(구HBC고깃집)"/>
    <x v="3"/>
    <s v="8min walk"/>
    <m/>
    <n v="55000"/>
    <n v="55"/>
    <m/>
    <n v="0"/>
    <m/>
  </r>
  <r>
    <x v="14"/>
    <e v="#VALUE!"/>
    <d v="1899-12-30T19:00:00"/>
    <s v="Gangnam Shopping Street (Wander)"/>
    <x v="4"/>
    <s v="38min transit"/>
    <n v="2400"/>
    <n v="0"/>
    <n v="0"/>
    <m/>
    <n v="0"/>
    <m/>
  </r>
  <r>
    <x v="14"/>
    <e v="#VALUE!"/>
    <d v="1899-12-30T20:00:00"/>
    <s v="Drinks in Gangnam"/>
    <x v="3"/>
    <m/>
    <m/>
    <n v="40000"/>
    <n v="40"/>
    <m/>
    <n v="0"/>
    <m/>
  </r>
  <r>
    <x v="14"/>
    <e v="#VALUE!"/>
    <d v="1899-12-30T21:00:00"/>
    <s v="Hotel/Airbnb (Seoul)"/>
    <x v="2"/>
    <m/>
    <m/>
    <n v="140000"/>
    <n v="140"/>
    <m/>
    <n v="0"/>
    <s v="Hotel Cappuccino - 155, Bongeunsa-ro, Gangnam-gu, Seoul, 06122 South Korea"/>
  </r>
  <r>
    <x v="14"/>
    <e v="#VALUE!"/>
    <d v="1899-12-30T22:00:00"/>
    <s v="Transit"/>
    <x v="1"/>
    <m/>
    <m/>
    <n v="0"/>
    <n v="0"/>
    <m/>
    <n v="0"/>
    <m/>
  </r>
  <r>
    <x v="15"/>
    <e v="#VALUE!"/>
    <d v="1899-12-30T08:00:00"/>
    <s v="Breakfast Convenience Store (GS25 or 7-Eleven or CU)"/>
    <x v="3"/>
    <s v="2min walk"/>
    <m/>
    <n v="10000"/>
    <n v="10"/>
    <m/>
    <n v="0"/>
    <m/>
  </r>
  <r>
    <x v="15"/>
    <e v="#VALUE!"/>
    <d v="1899-12-30T09:00:00"/>
    <s v="Bongeusa Temple (5am-9pm)"/>
    <x v="4"/>
    <s v="17min transit"/>
    <n v="2800"/>
    <n v="2000"/>
    <n v="2"/>
    <m/>
    <n v="0"/>
    <s v="1000won/adult"/>
  </r>
  <r>
    <x v="15"/>
    <e v="#VALUE!"/>
    <d v="1899-12-30T10:00:00"/>
    <s v="Starfield Library (in Coex Mall) (10:30am-10pm)"/>
    <x v="4"/>
    <s v="11min walk"/>
    <m/>
    <n v="0"/>
    <n v="0"/>
    <m/>
    <n v="0"/>
    <m/>
  </r>
  <r>
    <x v="15"/>
    <e v="#VALUE!"/>
    <d v="1899-12-30T11:00:00"/>
    <s v="Seolleung and Jeongneung Royal Tombs (6am-6pm, Closed Mondays)"/>
    <x v="4"/>
    <s v="23min walk"/>
    <m/>
    <n v="0"/>
    <n v="0"/>
    <m/>
    <n v="0"/>
    <m/>
  </r>
  <r>
    <x v="15"/>
    <e v="#VALUE!"/>
    <d v="1899-12-30T12:00:00"/>
    <s v="Lunch Idaeseongui Jinmyeonmok Main Branch (Hot Pot) (10am-12am) or Madamming Seolleung (Jajangmyeon) (11:30-3pm, 5-9:30pm)"/>
    <x v="3"/>
    <s v="17min walk"/>
    <m/>
    <n v="30000"/>
    <n v="30"/>
    <m/>
    <n v="0"/>
    <m/>
  </r>
  <r>
    <x v="15"/>
    <e v="#VALUE!"/>
    <d v="1899-12-30T13:00:00"/>
    <s v="Pick-up Bags from Hotel"/>
    <x v="1"/>
    <s v="26min transit"/>
    <n v="2400"/>
    <n v="0"/>
    <n v="0"/>
    <m/>
    <n v="0"/>
    <m/>
  </r>
  <r>
    <x v="15"/>
    <e v="#VALUE!"/>
    <d v="1899-12-30T14:00:00"/>
    <s v="Head to Airport"/>
    <x v="1"/>
    <s v="1h 30mins"/>
    <n v="9700"/>
    <n v="0"/>
    <n v="0"/>
    <m/>
    <n v="0"/>
    <m/>
  </r>
  <r>
    <x v="15"/>
    <e v="#VALUE!"/>
    <d v="1899-12-30T15:00:00"/>
    <m/>
    <x v="0"/>
    <m/>
    <m/>
    <m/>
    <n v="0"/>
    <m/>
    <n v="0"/>
    <m/>
  </r>
  <r>
    <x v="15"/>
    <e v="#VALUE!"/>
    <d v="1899-12-30T16:00:00"/>
    <m/>
    <x v="0"/>
    <m/>
    <m/>
    <m/>
    <n v="0"/>
    <m/>
    <n v="0"/>
    <m/>
  </r>
  <r>
    <x v="15"/>
    <e v="#VALUE!"/>
    <d v="1899-12-30T17:00:00"/>
    <m/>
    <x v="0"/>
    <m/>
    <m/>
    <m/>
    <n v="0"/>
    <m/>
    <n v="0"/>
    <m/>
  </r>
  <r>
    <x v="15"/>
    <e v="#VALUE!"/>
    <d v="1899-12-30T18:00:00"/>
    <s v="Flight Home"/>
    <x v="1"/>
    <m/>
    <m/>
    <n v="0"/>
    <n v="0"/>
    <m/>
    <n v="0"/>
    <m/>
  </r>
  <r>
    <x v="15"/>
    <e v="#VALUE!"/>
    <d v="1899-12-30T19:00:00"/>
    <m/>
    <x v="0"/>
    <m/>
    <m/>
    <m/>
    <n v="0"/>
    <m/>
    <n v="0"/>
    <m/>
  </r>
  <r>
    <x v="15"/>
    <e v="#VALUE!"/>
    <d v="1899-12-30T20:00:00"/>
    <m/>
    <x v="0"/>
    <m/>
    <m/>
    <m/>
    <n v="0"/>
    <m/>
    <n v="0"/>
    <m/>
  </r>
  <r>
    <x v="15"/>
    <e v="#VALUE!"/>
    <d v="1899-12-30T21:00:00"/>
    <m/>
    <x v="0"/>
    <m/>
    <m/>
    <m/>
    <n v="0"/>
    <m/>
    <n v="0"/>
    <m/>
  </r>
  <r>
    <x v="15"/>
    <e v="#VALUE!"/>
    <d v="1899-12-30T22:00:00"/>
    <s v="Transit"/>
    <x v="1"/>
    <m/>
    <m/>
    <n v="0"/>
    <n v="0"/>
    <m/>
    <n v="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1" cacheId="101" applyNumberFormats="0" applyBorderFormats="0" applyFontFormats="0" applyPatternFormats="0" applyAlignmentFormats="0" applyWidthHeightFormats="0" dataCaption="" updatedVersion="4" compact="0" compactData="0">
  <location ref="B2:D9" firstHeaderRow="1" firstDataRow="2" firstDataCol="1"/>
  <pivotFields count="12">
    <pivotField name="Day" compact="0" numFmtId="1" outline="0" multipleItemSelectionAllowed="1" showAll="0"/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7">
        <item m="1" x="5"/>
        <item x="2"/>
        <item x="4"/>
        <item x="3"/>
        <item x="1"/>
        <item x="0"/>
        <item t="default"/>
      </items>
    </pivotField>
    <pivotField name="Travel Time" compact="0" outline="0" multipleItemSelectionAllowed="1" showAll="0"/>
    <pivotField name="Transit Cost (Won)" compact="0" outline="0" multipleItemSelectionAllowed="1" showAll="0"/>
    <pivotField name="Forecast Cost (Won)" compact="0" outline="0" multipleItemSelectionAllowed="1" showAll="0"/>
    <pivotField name="Forecast Cost ($CAD)" dataField="1" compact="0" numFmtId="44" outline="0" multipleItemSelectionAllowed="1" showAll="0"/>
    <pivotField name="Actual Cost (Won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4"/>
  </rowFields>
  <rowItems count="6"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 Table 1 2" cacheId="101" applyNumberFormats="0" applyBorderFormats="0" applyFontFormats="0" applyPatternFormats="0" applyAlignmentFormats="0" applyWidthHeightFormats="0" dataCaption="" updatedVersion="4" compact="0" compactData="0">
  <location ref="F2:H20" firstHeaderRow="1" firstDataRow="2" firstDataCol="1"/>
  <pivotFields count="12">
    <pivotField name="Day" axis="axisRow" compact="0" numFmtId="1" outline="0" multipleItemSelectionAllowed="1" showAll="0" sortType="ascending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Date" compact="0" numFmtId="164" outline="0" multipleItemSelectionAllowed="1" showAll="0"/>
    <pivotField name="Time" compact="0" numFmtId="165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name="Transit Cost (Won)" compact="0" outline="0" multipleItemSelectionAllowed="1" showAll="0"/>
    <pivotField name="Forecast Cost (Won)" compact="0" outline="0" multipleItemSelectionAllowed="1" showAll="0"/>
    <pivotField name="Forecast Cost ($CAD)" dataField="1" compact="0" numFmtId="44" outline="0" multipleItemSelectionAllowed="1" showAll="0"/>
    <pivotField name="Actual Cost (Won)" compact="0" outline="0" multipleItemSelectionAllowed="1" showAll="0"/>
    <pivotField name="Actual Cost ($CAD)" dataField="1" compact="0" numFmtId="44" outline="0" multipleItemSelectionAllowed="1" showAll="0"/>
    <pivotField name="Notes" compact="0" outline="0" multipleItemSelectionAllowed="1" showAll="0"/>
  </pivotFields>
  <rowFields count="1">
    <field x="0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 ($CAD)" fld="8" baseField="0"/>
    <dataField name="Sum of Actual Cost ($CAD)" fld="10" baseField="0"/>
  </dataFields>
  <pivotTableStyleInfo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_1" displayName="Table_1" ref="A7:L250">
  <tableColumns count="12">
    <tableColumn id="1" name="Day"/>
    <tableColumn id="2" name="Date"/>
    <tableColumn id="3" name="Time"/>
    <tableColumn id="4" name="Activity"/>
    <tableColumn id="5" name="Category"/>
    <tableColumn id="6" name="Travel Time"/>
    <tableColumn id="7" name="Transit Cost (Won)"/>
    <tableColumn id="8" name="Forecast Cost (Won)"/>
    <tableColumn id="9" name="Forecast Cost ($CAD)"/>
    <tableColumn id="10" name="Actual Cost (Won)"/>
    <tableColumn id="11" name="Actual Cost ($CAD)"/>
    <tableColumn id="12" name="Notes"/>
  </tableColumns>
  <tableStyleInfo name="Korea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txbuse.t-money.co.kr/" TargetMode="External"/><Relationship Id="rId4" Type="http://schemas.openxmlformats.org/officeDocument/2006/relationships/hyperlink" Target="https://packagekorea.com/info_chuncheon-city-tour-bus/" TargetMode="External"/><Relationship Id="rId5" Type="http://schemas.openxmlformats.org/officeDocument/2006/relationships/hyperlink" Target="https://www.letskorail.com/ebizbf/EbizBfTicketSearch.do" TargetMode="External"/><Relationship Id="rId6" Type="http://schemas.openxmlformats.org/officeDocument/2006/relationships/hyperlink" Target="https://www.letskorail.com/ebizbf/EbizBfTicketSearch.do" TargetMode="External"/><Relationship Id="rId7" Type="http://schemas.openxmlformats.org/officeDocument/2006/relationships/hyperlink" Target="https://www.koreatodo.com/songdo-cloud-trails" TargetMode="External"/><Relationship Id="rId8" Type="http://schemas.openxmlformats.org/officeDocument/2006/relationships/hyperlink" Target="https://www.letskorail.com/ebizbf/EbizBfAboutS_Train.do" TargetMode="External"/><Relationship Id="rId9" Type="http://schemas.openxmlformats.org/officeDocument/2006/relationships/hyperlink" Target="https://jeonjucity.kr/view-overlooking-jeonju-donggosa-temple-chimyungjasan-mountain/" TargetMode="External"/><Relationship Id="rId10" Type="http://schemas.openxmlformats.org/officeDocument/2006/relationships/table" Target="../tables/table1.xml"/><Relationship Id="rId1" Type="http://schemas.openxmlformats.org/officeDocument/2006/relationships/hyperlink" Target="https://ticket.uforus.co.kr/web/main?shopEncode=" TargetMode="External"/><Relationship Id="rId2" Type="http://schemas.openxmlformats.org/officeDocument/2006/relationships/hyperlink" Target="https://booking.naver.com/booking/12/bizes/142806/items/4569341?area=bnihttps://booking.naver.com/booking/12/bizes/142806/items/4569341?area=bni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6"/>
  <sheetViews>
    <sheetView workbookViewId="0">
      <selection activeCell="G14" sqref="G14"/>
    </sheetView>
  </sheetViews>
  <sheetFormatPr baseColWidth="10" defaultColWidth="12.6640625" defaultRowHeight="15" customHeight="1" x14ac:dyDescent="0.15"/>
  <cols>
    <col min="1" max="1" width="20.5" customWidth="1"/>
    <col min="2" max="2" width="17.83203125" customWidth="1"/>
    <col min="3" max="3" width="21.83203125" customWidth="1"/>
    <col min="4" max="4" width="19.1640625" customWidth="1"/>
    <col min="5" max="5" width="18.1640625" customWidth="1"/>
    <col min="6" max="6" width="15.6640625" customWidth="1"/>
    <col min="7" max="7" width="91" customWidth="1"/>
    <col min="8" max="27" width="10.6640625" customWidth="1"/>
  </cols>
  <sheetData>
    <row r="1" spans="1:7" ht="12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</row>
    <row r="2" spans="1:7" ht="12.75" customHeight="1" x14ac:dyDescent="0.15">
      <c r="A2" s="5" t="s">
        <v>255</v>
      </c>
      <c r="B2" s="6"/>
      <c r="C2" s="7" t="s">
        <v>7</v>
      </c>
      <c r="D2" s="7" t="s">
        <v>257</v>
      </c>
      <c r="E2" s="8"/>
      <c r="F2" s="9"/>
      <c r="G2" s="10"/>
    </row>
    <row r="3" spans="1:7" ht="12.75" customHeight="1" x14ac:dyDescent="0.15">
      <c r="A3" s="5" t="s">
        <v>256</v>
      </c>
      <c r="B3" s="6"/>
      <c r="C3" s="7" t="s">
        <v>8</v>
      </c>
      <c r="D3" s="11" t="s">
        <v>9</v>
      </c>
      <c r="E3" s="8"/>
      <c r="F3" s="9"/>
      <c r="G3" s="10"/>
    </row>
    <row r="4" spans="1:7" ht="12.75" customHeight="1" x14ac:dyDescent="0.15">
      <c r="A4" s="5" t="s">
        <v>256</v>
      </c>
      <c r="B4" s="12"/>
      <c r="C4" s="11" t="s">
        <v>10</v>
      </c>
      <c r="D4" s="11" t="s">
        <v>9</v>
      </c>
      <c r="E4" s="13"/>
      <c r="F4" s="16"/>
      <c r="G4" s="14" t="s">
        <v>11</v>
      </c>
    </row>
    <row r="5" spans="1:7" ht="12.75" customHeight="1" x14ac:dyDescent="0.15">
      <c r="A5" s="5" t="s">
        <v>258</v>
      </c>
      <c r="B5" s="12"/>
      <c r="C5" s="11" t="s">
        <v>10</v>
      </c>
      <c r="D5" s="11" t="s">
        <v>9</v>
      </c>
      <c r="E5" s="13"/>
      <c r="F5" s="16"/>
      <c r="G5" s="14" t="s">
        <v>11</v>
      </c>
    </row>
    <row r="6" spans="1:7" ht="12.75" customHeight="1" x14ac:dyDescent="0.15">
      <c r="A6" s="15" t="s">
        <v>259</v>
      </c>
      <c r="B6" s="12"/>
      <c r="C6" s="11" t="s">
        <v>10</v>
      </c>
      <c r="D6" s="11" t="s">
        <v>9</v>
      </c>
      <c r="E6" s="13"/>
      <c r="F6" s="16"/>
      <c r="G6" s="14" t="s">
        <v>11</v>
      </c>
    </row>
    <row r="7" spans="1:7" ht="12.75" customHeight="1" x14ac:dyDescent="0.15">
      <c r="A7" s="5" t="s">
        <v>260</v>
      </c>
      <c r="B7" s="12"/>
      <c r="C7" s="11" t="s">
        <v>10</v>
      </c>
      <c r="D7" s="11" t="s">
        <v>12</v>
      </c>
      <c r="E7" s="13"/>
      <c r="F7" s="16"/>
      <c r="G7" s="17" t="s">
        <v>13</v>
      </c>
    </row>
    <row r="8" spans="1:7" ht="12.75" customHeight="1" x14ac:dyDescent="0.15">
      <c r="A8" s="5" t="s">
        <v>261</v>
      </c>
      <c r="B8" s="12"/>
      <c r="C8" s="11" t="s">
        <v>10</v>
      </c>
      <c r="D8" s="11" t="s">
        <v>14</v>
      </c>
      <c r="E8" s="13"/>
      <c r="F8" s="16"/>
      <c r="G8" s="18" t="s">
        <v>15</v>
      </c>
    </row>
    <row r="9" spans="1:7" ht="12.75" customHeight="1" x14ac:dyDescent="0.15">
      <c r="A9" s="5" t="s">
        <v>262</v>
      </c>
      <c r="B9" s="12"/>
      <c r="C9" s="11" t="s">
        <v>10</v>
      </c>
      <c r="D9" s="11" t="s">
        <v>14</v>
      </c>
      <c r="E9" s="13"/>
      <c r="F9" s="16"/>
      <c r="G9" s="18" t="s">
        <v>15</v>
      </c>
    </row>
    <row r="10" spans="1:7" ht="12.75" customHeight="1" x14ac:dyDescent="0.15">
      <c r="A10" s="5" t="s">
        <v>263</v>
      </c>
      <c r="B10" s="12"/>
      <c r="C10" s="11" t="s">
        <v>10</v>
      </c>
      <c r="D10" s="11" t="s">
        <v>16</v>
      </c>
      <c r="E10" s="13"/>
      <c r="F10" s="16"/>
      <c r="G10" s="17" t="s">
        <v>311</v>
      </c>
    </row>
    <row r="11" spans="1:7" ht="12.75" customHeight="1" x14ac:dyDescent="0.15">
      <c r="A11" s="5" t="s">
        <v>264</v>
      </c>
      <c r="B11" s="12"/>
      <c r="C11" s="11" t="s">
        <v>10</v>
      </c>
      <c r="D11" s="11" t="s">
        <v>16</v>
      </c>
      <c r="E11" s="13"/>
      <c r="F11" s="16"/>
      <c r="G11" s="17" t="s">
        <v>311</v>
      </c>
    </row>
    <row r="12" spans="1:7" ht="12.75" customHeight="1" x14ac:dyDescent="0.15">
      <c r="A12" s="5" t="s">
        <v>265</v>
      </c>
      <c r="B12" s="12"/>
      <c r="C12" s="11" t="s">
        <v>10</v>
      </c>
      <c r="D12" s="11" t="s">
        <v>16</v>
      </c>
      <c r="E12" s="13"/>
      <c r="F12" s="16"/>
      <c r="G12" s="17" t="s">
        <v>311</v>
      </c>
    </row>
    <row r="13" spans="1:7" ht="12.75" customHeight="1" x14ac:dyDescent="0.15">
      <c r="A13" s="5" t="s">
        <v>266</v>
      </c>
      <c r="B13" s="12"/>
      <c r="C13" s="11" t="s">
        <v>10</v>
      </c>
      <c r="D13" s="11" t="s">
        <v>17</v>
      </c>
      <c r="E13" s="13"/>
      <c r="F13" s="16"/>
      <c r="G13" s="17" t="s">
        <v>312</v>
      </c>
    </row>
    <row r="14" spans="1:7" ht="12.75" customHeight="1" x14ac:dyDescent="0.15">
      <c r="A14" s="5" t="s">
        <v>267</v>
      </c>
      <c r="B14" s="12"/>
      <c r="C14" s="11" t="s">
        <v>10</v>
      </c>
      <c r="D14" s="11" t="s">
        <v>17</v>
      </c>
      <c r="E14" s="13"/>
      <c r="F14" s="16"/>
      <c r="G14" s="17" t="s">
        <v>312</v>
      </c>
    </row>
    <row r="15" spans="1:7" ht="12.75" customHeight="1" x14ac:dyDescent="0.15">
      <c r="A15" s="5" t="s">
        <v>268</v>
      </c>
      <c r="B15" s="12"/>
      <c r="C15" s="11" t="s">
        <v>10</v>
      </c>
      <c r="D15" s="11" t="s">
        <v>18</v>
      </c>
      <c r="E15" s="13"/>
      <c r="F15" s="16"/>
      <c r="G15" s="17" t="s">
        <v>19</v>
      </c>
    </row>
    <row r="16" spans="1:7" ht="12.75" customHeight="1" x14ac:dyDescent="0.15">
      <c r="A16" s="5" t="s">
        <v>269</v>
      </c>
      <c r="B16" s="12"/>
      <c r="C16" s="11" t="s">
        <v>10</v>
      </c>
      <c r="D16" s="11" t="s">
        <v>18</v>
      </c>
      <c r="E16" s="13"/>
      <c r="F16" s="16"/>
      <c r="G16" s="17" t="s">
        <v>19</v>
      </c>
    </row>
    <row r="17" spans="1:7" ht="12.75" customHeight="1" x14ac:dyDescent="0.15">
      <c r="A17" s="5" t="s">
        <v>270</v>
      </c>
      <c r="B17" s="12"/>
      <c r="C17" s="11" t="s">
        <v>10</v>
      </c>
      <c r="D17" s="11" t="s">
        <v>9</v>
      </c>
      <c r="E17" s="13"/>
      <c r="F17" s="16"/>
      <c r="G17" s="17" t="s">
        <v>20</v>
      </c>
    </row>
    <row r="18" spans="1:7" ht="12.75" customHeight="1" x14ac:dyDescent="0.15">
      <c r="A18" s="5" t="s">
        <v>271</v>
      </c>
      <c r="B18" s="6"/>
      <c r="C18" s="7" t="s">
        <v>7</v>
      </c>
      <c r="D18" s="11" t="s">
        <v>9</v>
      </c>
      <c r="E18" s="13"/>
      <c r="F18" s="16"/>
      <c r="G18" s="10"/>
    </row>
    <row r="19" spans="1:7" ht="12.75" customHeight="1" x14ac:dyDescent="0.15">
      <c r="A19" s="5" t="s">
        <v>271</v>
      </c>
      <c r="B19" s="6"/>
      <c r="C19" s="7" t="s">
        <v>8</v>
      </c>
      <c r="D19" s="7" t="s">
        <v>257</v>
      </c>
      <c r="E19" s="13"/>
      <c r="F19" s="16"/>
      <c r="G19" s="10"/>
    </row>
    <row r="20" spans="1:7" ht="12.75" customHeight="1" x14ac:dyDescent="0.15"/>
    <row r="21" spans="1:7" ht="12.75" customHeight="1" x14ac:dyDescent="0.15"/>
    <row r="22" spans="1:7" ht="12.75" customHeight="1" x14ac:dyDescent="0.15"/>
    <row r="23" spans="1:7" ht="12.75" customHeight="1" x14ac:dyDescent="0.15"/>
    <row r="24" spans="1:7" ht="12.75" customHeight="1" x14ac:dyDescent="0.15"/>
    <row r="25" spans="1:7" ht="12.75" customHeight="1" x14ac:dyDescent="0.15"/>
    <row r="26" spans="1:7" ht="12.75" customHeight="1" x14ac:dyDescent="0.15"/>
    <row r="27" spans="1:7" ht="12.75" customHeight="1" x14ac:dyDescent="0.15"/>
    <row r="28" spans="1:7" ht="12.75" customHeight="1" x14ac:dyDescent="0.15"/>
    <row r="29" spans="1:7" ht="12.75" customHeight="1" x14ac:dyDescent="0.15"/>
    <row r="30" spans="1:7" ht="12.75" customHeight="1" x14ac:dyDescent="0.15"/>
    <row r="31" spans="1:7" ht="12.75" customHeight="1" x14ac:dyDescent="0.15"/>
    <row r="32" spans="1:7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</sheetData>
  <conditionalFormatting sqref="G1:G7 A1:F19 G10:G19">
    <cfRule type="colorScale" priority="1">
      <colorScale>
        <cfvo type="min"/>
        <cfvo type="max"/>
        <color rgb="FF57BB8A"/>
        <color rgb="FFFFFFFF"/>
      </colorScale>
    </cfRule>
  </conditionalFormatting>
  <dataValidations count="1">
    <dataValidation type="list" allowBlank="1" showErrorMessage="1" sqref="C2:C19">
      <formula1>"Departure,Arrival,Overnight Trip"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51"/>
  <sheetViews>
    <sheetView showGridLines="0" workbookViewId="0">
      <selection activeCell="L39" sqref="L39"/>
    </sheetView>
  </sheetViews>
  <sheetFormatPr baseColWidth="10" defaultColWidth="12.6640625" defaultRowHeight="15" customHeight="1" x14ac:dyDescent="0.15"/>
  <cols>
    <col min="1" max="2" width="33.33203125" customWidth="1"/>
    <col min="3" max="3" width="13.5" customWidth="1"/>
    <col min="4" max="4" width="61.5" customWidth="1"/>
    <col min="5" max="5" width="18.5" customWidth="1"/>
    <col min="6" max="6" width="17" customWidth="1"/>
    <col min="7" max="7" width="16.5" customWidth="1"/>
    <col min="8" max="8" width="18.6640625" customWidth="1"/>
    <col min="9" max="10" width="19" customWidth="1"/>
    <col min="11" max="11" width="20.33203125" customWidth="1"/>
    <col min="12" max="12" width="90.83203125" customWidth="1"/>
    <col min="13" max="27" width="14.5" customWidth="1"/>
  </cols>
  <sheetData>
    <row r="1" spans="1:12" ht="15" customHeight="1" x14ac:dyDescent="0.15">
      <c r="B1" s="19" t="s">
        <v>21</v>
      </c>
      <c r="G1" s="20"/>
    </row>
    <row r="2" spans="1:12" ht="15" customHeight="1" x14ac:dyDescent="0.15">
      <c r="A2" s="21" t="s">
        <v>22</v>
      </c>
      <c r="B2" s="22">
        <v>8000</v>
      </c>
      <c r="C2" t="s">
        <v>326</v>
      </c>
      <c r="G2" s="20"/>
    </row>
    <row r="3" spans="1:12" ht="15" customHeight="1" x14ac:dyDescent="0.15">
      <c r="A3" s="21" t="s">
        <v>23</v>
      </c>
      <c r="B3" s="23">
        <f>I250</f>
        <v>7517.5000000000009</v>
      </c>
      <c r="G3" s="20"/>
    </row>
    <row r="4" spans="1:12" ht="15" customHeight="1" x14ac:dyDescent="0.15">
      <c r="A4" s="24" t="s">
        <v>24</v>
      </c>
      <c r="B4" s="25">
        <f>B2-B3</f>
        <v>482.49999999999909</v>
      </c>
      <c r="G4" s="20"/>
    </row>
    <row r="5" spans="1:12" ht="13" x14ac:dyDescent="0.15">
      <c r="A5" s="26" t="s">
        <v>25</v>
      </c>
      <c r="B5" s="27">
        <f>K250</f>
        <v>0</v>
      </c>
      <c r="G5" s="20"/>
    </row>
    <row r="6" spans="1:12" ht="78" x14ac:dyDescent="0.15">
      <c r="G6" s="28" t="s">
        <v>26</v>
      </c>
    </row>
    <row r="7" spans="1:12" ht="12.75" customHeight="1" thickBot="1" x14ac:dyDescent="0.2">
      <c r="A7" s="29" t="s">
        <v>27</v>
      </c>
      <c r="B7" s="30" t="s">
        <v>0</v>
      </c>
      <c r="C7" s="30" t="s">
        <v>1</v>
      </c>
      <c r="D7" s="30" t="s">
        <v>28</v>
      </c>
      <c r="E7" s="30" t="s">
        <v>29</v>
      </c>
      <c r="F7" s="30" t="s">
        <v>30</v>
      </c>
      <c r="G7" s="31" t="s">
        <v>31</v>
      </c>
      <c r="H7" s="32" t="s">
        <v>32</v>
      </c>
      <c r="I7" s="33" t="s">
        <v>33</v>
      </c>
      <c r="J7" s="34" t="s">
        <v>34</v>
      </c>
      <c r="K7" s="35" t="s">
        <v>35</v>
      </c>
      <c r="L7" s="36" t="s">
        <v>36</v>
      </c>
    </row>
    <row r="8" spans="1:12" ht="12.75" customHeight="1" thickTop="1" x14ac:dyDescent="0.15">
      <c r="A8" s="146">
        <v>1</v>
      </c>
      <c r="B8" s="191" t="s">
        <v>327</v>
      </c>
      <c r="C8" s="54">
        <v>0.33333333333333331</v>
      </c>
      <c r="D8" s="55"/>
      <c r="E8" s="55"/>
      <c r="F8" s="55"/>
      <c r="G8" s="131"/>
      <c r="H8" s="136"/>
      <c r="I8" s="56">
        <f>Korea!$H8*0.001</f>
        <v>0</v>
      </c>
      <c r="J8" s="57"/>
      <c r="K8" s="58">
        <f>Korea!$J8*0.001</f>
        <v>0</v>
      </c>
      <c r="L8" s="147"/>
    </row>
    <row r="9" spans="1:12" ht="12.75" customHeight="1" x14ac:dyDescent="0.15">
      <c r="A9" s="148">
        <f t="shared" ref="A9:A22" si="0">$A$8</f>
        <v>1</v>
      </c>
      <c r="B9" s="59" t="str">
        <f t="shared" ref="B9:B22" si="1">B8</f>
        <v>Insert First Date of Trip Here</v>
      </c>
      <c r="C9" s="60">
        <v>0.375</v>
      </c>
      <c r="D9" s="61"/>
      <c r="E9" s="130"/>
      <c r="F9" s="130"/>
      <c r="G9" s="62"/>
      <c r="H9" s="137"/>
      <c r="I9" s="63">
        <f>Korea!$H9*0.001</f>
        <v>0</v>
      </c>
      <c r="J9" s="64"/>
      <c r="K9" s="65">
        <f>Korea!$J9*0.001</f>
        <v>0</v>
      </c>
      <c r="L9" s="149"/>
    </row>
    <row r="10" spans="1:12" ht="12.75" customHeight="1" x14ac:dyDescent="0.15">
      <c r="A10" s="148">
        <f t="shared" si="0"/>
        <v>1</v>
      </c>
      <c r="B10" s="59" t="str">
        <f t="shared" si="1"/>
        <v>Insert First Date of Trip Here</v>
      </c>
      <c r="C10" s="60">
        <v>0.41666666666666669</v>
      </c>
      <c r="D10" s="61"/>
      <c r="E10" s="61"/>
      <c r="F10" s="61"/>
      <c r="G10" s="132"/>
      <c r="H10" s="138"/>
      <c r="I10" s="63">
        <f>Korea!$H10*0.001</f>
        <v>0</v>
      </c>
      <c r="J10" s="64"/>
      <c r="K10" s="65">
        <f>Korea!$J10*0.001</f>
        <v>0</v>
      </c>
      <c r="L10" s="149"/>
    </row>
    <row r="11" spans="1:12" ht="12.75" customHeight="1" x14ac:dyDescent="0.15">
      <c r="A11" s="148">
        <f t="shared" si="0"/>
        <v>1</v>
      </c>
      <c r="B11" s="59" t="str">
        <f t="shared" si="1"/>
        <v>Insert First Date of Trip Here</v>
      </c>
      <c r="C11" s="60">
        <v>0.45833333333333331</v>
      </c>
      <c r="D11" s="66"/>
      <c r="E11" s="66"/>
      <c r="F11" s="66"/>
      <c r="G11" s="132"/>
      <c r="H11" s="138"/>
      <c r="I11" s="63">
        <f>Korea!$H11*0.001</f>
        <v>0</v>
      </c>
      <c r="J11" s="64"/>
      <c r="K11" s="65">
        <f>Korea!$J11*0.001</f>
        <v>0</v>
      </c>
      <c r="L11" s="149"/>
    </row>
    <row r="12" spans="1:12" ht="27" customHeight="1" x14ac:dyDescent="0.15">
      <c r="A12" s="148">
        <f t="shared" si="0"/>
        <v>1</v>
      </c>
      <c r="B12" s="59" t="str">
        <f t="shared" si="1"/>
        <v>Insert First Date of Trip Here</v>
      </c>
      <c r="C12" s="60">
        <v>0.5</v>
      </c>
      <c r="D12" s="61"/>
      <c r="E12" s="67"/>
      <c r="F12" s="67"/>
      <c r="G12" s="133"/>
      <c r="H12" s="139"/>
      <c r="I12" s="63">
        <f>Korea!$H12*0.001</f>
        <v>0</v>
      </c>
      <c r="J12" s="64"/>
      <c r="K12" s="65">
        <f>Korea!$J12*0.001</f>
        <v>0</v>
      </c>
      <c r="L12" s="149"/>
    </row>
    <row r="13" spans="1:12" ht="27" customHeight="1" x14ac:dyDescent="0.15">
      <c r="A13" s="148">
        <f t="shared" si="0"/>
        <v>1</v>
      </c>
      <c r="B13" s="59" t="str">
        <f t="shared" si="1"/>
        <v>Insert First Date of Trip Here</v>
      </c>
      <c r="C13" s="60">
        <v>0.54166666666666663</v>
      </c>
      <c r="D13" s="61"/>
      <c r="E13" s="67"/>
      <c r="F13" s="67"/>
      <c r="G13" s="133"/>
      <c r="H13" s="139"/>
      <c r="I13" s="63">
        <f>Korea!$H13*0.001</f>
        <v>0</v>
      </c>
      <c r="J13" s="64"/>
      <c r="K13" s="65">
        <f>Korea!$J13*0.001</f>
        <v>0</v>
      </c>
      <c r="L13" s="149"/>
    </row>
    <row r="14" spans="1:12" ht="15.75" customHeight="1" x14ac:dyDescent="0.15">
      <c r="A14" s="148">
        <f t="shared" si="0"/>
        <v>1</v>
      </c>
      <c r="B14" s="59" t="str">
        <f t="shared" si="1"/>
        <v>Insert First Date of Trip Here</v>
      </c>
      <c r="C14" s="60">
        <v>0.58333333333333337</v>
      </c>
      <c r="D14" s="61" t="s">
        <v>37</v>
      </c>
      <c r="E14" s="68" t="s">
        <v>38</v>
      </c>
      <c r="F14" s="130"/>
      <c r="G14" s="62"/>
      <c r="H14" s="137">
        <f>I14/0.001</f>
        <v>3500000</v>
      </c>
      <c r="I14" s="63">
        <v>3500</v>
      </c>
      <c r="J14" s="64"/>
      <c r="K14" s="65"/>
      <c r="L14" s="149"/>
    </row>
    <row r="15" spans="1:12" ht="15" customHeight="1" x14ac:dyDescent="0.15">
      <c r="A15" s="148">
        <f t="shared" si="0"/>
        <v>1</v>
      </c>
      <c r="B15" s="59" t="str">
        <f t="shared" si="1"/>
        <v>Insert First Date of Trip Here</v>
      </c>
      <c r="C15" s="60">
        <v>0.625</v>
      </c>
      <c r="D15" s="61" t="s">
        <v>39</v>
      </c>
      <c r="E15" s="68" t="s">
        <v>38</v>
      </c>
      <c r="F15" s="66"/>
      <c r="G15" s="134"/>
      <c r="H15" s="137">
        <v>55000</v>
      </c>
      <c r="I15" s="63">
        <f>Korea!$H15*0.001</f>
        <v>55</v>
      </c>
      <c r="J15" s="64"/>
      <c r="K15" s="65">
        <f>Korea!$J15*0.001</f>
        <v>0</v>
      </c>
      <c r="L15" s="150" t="s">
        <v>272</v>
      </c>
    </row>
    <row r="16" spans="1:12" ht="12.75" customHeight="1" x14ac:dyDescent="0.15">
      <c r="A16" s="148">
        <f t="shared" si="0"/>
        <v>1</v>
      </c>
      <c r="B16" s="59" t="str">
        <f t="shared" si="1"/>
        <v>Insert First Date of Trip Here</v>
      </c>
      <c r="C16" s="60">
        <v>0.66666666666666663</v>
      </c>
      <c r="D16" s="61"/>
      <c r="E16" s="69"/>
      <c r="F16" s="66"/>
      <c r="G16" s="134"/>
      <c r="H16" s="137"/>
      <c r="I16" s="63">
        <f>Korea!$H16*0.001</f>
        <v>0</v>
      </c>
      <c r="J16" s="64"/>
      <c r="K16" s="65">
        <f>Korea!$J16*0.001</f>
        <v>0</v>
      </c>
      <c r="L16" s="149"/>
    </row>
    <row r="17" spans="1:12" ht="24.75" customHeight="1" x14ac:dyDescent="0.15">
      <c r="A17" s="148">
        <f t="shared" si="0"/>
        <v>1</v>
      </c>
      <c r="B17" s="59" t="str">
        <f t="shared" si="1"/>
        <v>Insert First Date of Trip Here</v>
      </c>
      <c r="C17" s="60">
        <v>0.70833333333333337</v>
      </c>
      <c r="D17" s="61"/>
      <c r="E17" s="130"/>
      <c r="F17" s="130"/>
      <c r="G17" s="62"/>
      <c r="H17" s="137"/>
      <c r="I17" s="63">
        <f>Korea!$H17*0.001</f>
        <v>0</v>
      </c>
      <c r="J17" s="64"/>
      <c r="K17" s="65">
        <f>Korea!$J17*0.001</f>
        <v>0</v>
      </c>
      <c r="L17" s="149"/>
    </row>
    <row r="18" spans="1:12" ht="27" customHeight="1" x14ac:dyDescent="0.15">
      <c r="A18" s="148">
        <f t="shared" si="0"/>
        <v>1</v>
      </c>
      <c r="B18" s="59" t="str">
        <f t="shared" si="1"/>
        <v>Insert First Date of Trip Here</v>
      </c>
      <c r="C18" s="60">
        <v>0.75</v>
      </c>
      <c r="D18" s="61"/>
      <c r="E18" s="61"/>
      <c r="F18" s="61"/>
      <c r="G18" s="132"/>
      <c r="H18" s="138"/>
      <c r="I18" s="63">
        <f>Korea!$H18*0.001</f>
        <v>0</v>
      </c>
      <c r="J18" s="64"/>
      <c r="K18" s="65">
        <f>Korea!$J18*0.001</f>
        <v>0</v>
      </c>
      <c r="L18" s="149"/>
    </row>
    <row r="19" spans="1:12" ht="15" customHeight="1" x14ac:dyDescent="0.15">
      <c r="A19" s="148">
        <f t="shared" si="0"/>
        <v>1</v>
      </c>
      <c r="B19" s="59" t="str">
        <f t="shared" si="1"/>
        <v>Insert First Date of Trip Here</v>
      </c>
      <c r="C19" s="60">
        <v>0.79166666666666663</v>
      </c>
      <c r="D19" s="61"/>
      <c r="E19" s="69"/>
      <c r="F19" s="66"/>
      <c r="G19" s="134"/>
      <c r="H19" s="137"/>
      <c r="I19" s="63">
        <f>Korea!$H19*0.001</f>
        <v>0</v>
      </c>
      <c r="J19" s="64"/>
      <c r="K19" s="65">
        <f>Korea!$J19*0.001</f>
        <v>0</v>
      </c>
      <c r="L19" s="149"/>
    </row>
    <row r="20" spans="1:12" ht="12.75" customHeight="1" x14ac:dyDescent="0.15">
      <c r="A20" s="148">
        <f t="shared" si="0"/>
        <v>1</v>
      </c>
      <c r="B20" s="59" t="str">
        <f t="shared" si="1"/>
        <v>Insert First Date of Trip Here</v>
      </c>
      <c r="C20" s="60">
        <v>0.83333333333333337</v>
      </c>
      <c r="D20" s="61"/>
      <c r="E20" s="69"/>
      <c r="F20" s="66"/>
      <c r="G20" s="134"/>
      <c r="H20" s="137"/>
      <c r="I20" s="63">
        <f>Korea!$H20*0.001</f>
        <v>0</v>
      </c>
      <c r="J20" s="64"/>
      <c r="K20" s="65">
        <f>Korea!$J20*0.001</f>
        <v>0</v>
      </c>
      <c r="L20" s="149"/>
    </row>
    <row r="21" spans="1:12" ht="12.75" customHeight="1" x14ac:dyDescent="0.15">
      <c r="A21" s="148">
        <f t="shared" si="0"/>
        <v>1</v>
      </c>
      <c r="B21" s="59" t="str">
        <f t="shared" si="1"/>
        <v>Insert First Date of Trip Here</v>
      </c>
      <c r="C21" s="60">
        <v>0.875</v>
      </c>
      <c r="D21" s="70"/>
      <c r="E21" s="69"/>
      <c r="F21" s="67"/>
      <c r="G21" s="133"/>
      <c r="H21" s="139"/>
      <c r="I21" s="63">
        <f>Korea!$H21*0.001</f>
        <v>0</v>
      </c>
      <c r="J21" s="64"/>
      <c r="K21" s="65">
        <f>Korea!$J21*0.001</f>
        <v>0</v>
      </c>
      <c r="L21" s="149"/>
    </row>
    <row r="22" spans="1:12" ht="12.75" customHeight="1" thickBot="1" x14ac:dyDescent="0.2">
      <c r="A22" s="151">
        <f t="shared" si="0"/>
        <v>1</v>
      </c>
      <c r="B22" s="59" t="str">
        <f t="shared" si="1"/>
        <v>Insert First Date of Trip Here</v>
      </c>
      <c r="C22" s="71">
        <v>0.91666666666666663</v>
      </c>
      <c r="D22" s="72"/>
      <c r="E22" s="73"/>
      <c r="F22" s="73"/>
      <c r="G22" s="135"/>
      <c r="H22" s="140">
        <v>0</v>
      </c>
      <c r="I22" s="74">
        <f>H22*0.001</f>
        <v>0</v>
      </c>
      <c r="J22" s="64">
        <v>0</v>
      </c>
      <c r="K22" s="75">
        <f>J22*0.001</f>
        <v>0</v>
      </c>
      <c r="L22" s="152"/>
    </row>
    <row r="23" spans="1:12" ht="25.5" customHeight="1" thickTop="1" x14ac:dyDescent="0.15">
      <c r="A23" s="146">
        <f t="shared" ref="A23:A37" si="2">$A$8+1</f>
        <v>2</v>
      </c>
      <c r="B23" s="53" t="e">
        <f>B8+1</f>
        <v>#VALUE!</v>
      </c>
      <c r="C23" s="54">
        <v>0.33333333333333331</v>
      </c>
      <c r="D23" s="55"/>
      <c r="E23" s="55"/>
      <c r="F23" s="55"/>
      <c r="G23" s="76"/>
      <c r="H23" s="77"/>
      <c r="I23" s="56">
        <f>Korea!$H23*0.001</f>
        <v>0</v>
      </c>
      <c r="J23" s="77"/>
      <c r="K23" s="58">
        <f>Korea!$J23*0.001</f>
        <v>0</v>
      </c>
      <c r="L23" s="147"/>
    </row>
    <row r="24" spans="1:12" ht="26.25" customHeight="1" x14ac:dyDescent="0.15">
      <c r="A24" s="148">
        <f t="shared" si="2"/>
        <v>2</v>
      </c>
      <c r="B24" s="59" t="e">
        <f t="shared" ref="B24:B37" si="3">B23</f>
        <v>#VALUE!</v>
      </c>
      <c r="C24" s="60">
        <v>0.375</v>
      </c>
      <c r="D24" s="61"/>
      <c r="E24" s="130"/>
      <c r="F24" s="130"/>
      <c r="G24" s="78"/>
      <c r="H24" s="79"/>
      <c r="I24" s="63">
        <f>Korea!$H24*0.001</f>
        <v>0</v>
      </c>
      <c r="J24" s="80"/>
      <c r="K24" s="65">
        <f>Korea!$J24*0.001</f>
        <v>0</v>
      </c>
      <c r="L24" s="149"/>
    </row>
    <row r="25" spans="1:12" ht="25.5" customHeight="1" x14ac:dyDescent="0.15">
      <c r="A25" s="148">
        <f t="shared" si="2"/>
        <v>2</v>
      </c>
      <c r="B25" s="59" t="e">
        <f t="shared" si="3"/>
        <v>#VALUE!</v>
      </c>
      <c r="C25" s="60">
        <v>0.41666666666666669</v>
      </c>
      <c r="D25" s="61"/>
      <c r="E25" s="61"/>
      <c r="F25" s="61"/>
      <c r="G25" s="81"/>
      <c r="H25" s="80"/>
      <c r="I25" s="63">
        <f>Korea!$H25*0.001</f>
        <v>0</v>
      </c>
      <c r="J25" s="80"/>
      <c r="K25" s="65">
        <f>Korea!$J25*0.001</f>
        <v>0</v>
      </c>
      <c r="L25" s="149"/>
    </row>
    <row r="26" spans="1:12" ht="33.75" customHeight="1" x14ac:dyDescent="0.15">
      <c r="A26" s="148">
        <f t="shared" si="2"/>
        <v>2</v>
      </c>
      <c r="B26" s="59" t="e">
        <f t="shared" si="3"/>
        <v>#VALUE!</v>
      </c>
      <c r="C26" s="60">
        <v>0.45833333333333331</v>
      </c>
      <c r="D26" s="66"/>
      <c r="E26" s="66"/>
      <c r="F26" s="66"/>
      <c r="G26" s="81"/>
      <c r="H26" s="80"/>
      <c r="I26" s="63">
        <f>Korea!$H26*0.001</f>
        <v>0</v>
      </c>
      <c r="J26" s="80"/>
      <c r="K26" s="65">
        <f>Korea!$J26*0.001</f>
        <v>0</v>
      </c>
      <c r="L26" s="149"/>
    </row>
    <row r="27" spans="1:12" ht="27" customHeight="1" x14ac:dyDescent="0.15">
      <c r="A27" s="148">
        <f t="shared" si="2"/>
        <v>2</v>
      </c>
      <c r="B27" s="59" t="e">
        <f t="shared" si="3"/>
        <v>#VALUE!</v>
      </c>
      <c r="C27" s="60">
        <v>0.5</v>
      </c>
      <c r="D27" s="61"/>
      <c r="E27" s="67"/>
      <c r="F27" s="67"/>
      <c r="G27" s="82"/>
      <c r="H27" s="83"/>
      <c r="I27" s="63">
        <f>Korea!$H27*0.001</f>
        <v>0</v>
      </c>
      <c r="J27" s="80"/>
      <c r="K27" s="65">
        <f>Korea!$J27*0.001</f>
        <v>0</v>
      </c>
      <c r="L27" s="149"/>
    </row>
    <row r="28" spans="1:12" ht="48.75" customHeight="1" x14ac:dyDescent="0.15">
      <c r="A28" s="148">
        <f t="shared" si="2"/>
        <v>2</v>
      </c>
      <c r="B28" s="59" t="e">
        <f t="shared" si="3"/>
        <v>#VALUE!</v>
      </c>
      <c r="C28" s="60">
        <v>0.54166666666666663</v>
      </c>
      <c r="D28" s="61"/>
      <c r="E28" s="67"/>
      <c r="F28" s="67"/>
      <c r="G28" s="82"/>
      <c r="H28" s="83"/>
      <c r="I28" s="63">
        <f>Korea!$H28*0.001</f>
        <v>0</v>
      </c>
      <c r="J28" s="80"/>
      <c r="K28" s="65">
        <f>Korea!$J28*0.001</f>
        <v>0</v>
      </c>
      <c r="L28" s="149"/>
    </row>
    <row r="29" spans="1:12" ht="13.5" customHeight="1" x14ac:dyDescent="0.15">
      <c r="A29" s="148">
        <f t="shared" si="2"/>
        <v>2</v>
      </c>
      <c r="B29" s="59" t="e">
        <f t="shared" si="3"/>
        <v>#VALUE!</v>
      </c>
      <c r="C29" s="60">
        <v>0.58333333333333337</v>
      </c>
      <c r="D29" s="66"/>
      <c r="E29" s="85"/>
      <c r="F29" s="67"/>
      <c r="G29" s="82"/>
      <c r="H29" s="83">
        <v>0</v>
      </c>
      <c r="I29" s="63">
        <f>Korea!$H29*0.001</f>
        <v>0</v>
      </c>
      <c r="J29" s="64"/>
      <c r="K29" s="65">
        <f>Korea!$J29*0.001</f>
        <v>0</v>
      </c>
      <c r="L29" s="149"/>
    </row>
    <row r="30" spans="1:12" ht="17.25" customHeight="1" x14ac:dyDescent="0.15">
      <c r="A30" s="148">
        <f t="shared" si="2"/>
        <v>2</v>
      </c>
      <c r="B30" s="59" t="e">
        <f t="shared" si="3"/>
        <v>#VALUE!</v>
      </c>
      <c r="C30" s="60">
        <v>0.625</v>
      </c>
      <c r="D30" s="61"/>
      <c r="E30" s="68"/>
      <c r="F30" s="66"/>
      <c r="G30" s="84"/>
      <c r="H30" s="79"/>
      <c r="I30" s="63">
        <f>Korea!$H30*0.001</f>
        <v>0</v>
      </c>
      <c r="J30" s="80"/>
      <c r="K30" s="65">
        <f>Korea!$J30*0.001</f>
        <v>0</v>
      </c>
      <c r="L30" s="149"/>
    </row>
    <row r="31" spans="1:12" ht="12.75" customHeight="1" x14ac:dyDescent="0.15">
      <c r="A31" s="148">
        <f t="shared" si="2"/>
        <v>2</v>
      </c>
      <c r="B31" s="59" t="e">
        <f t="shared" si="3"/>
        <v>#VALUE!</v>
      </c>
      <c r="C31" s="60">
        <v>0.66666666666666663</v>
      </c>
      <c r="D31" s="61"/>
      <c r="E31" s="69"/>
      <c r="F31" s="66"/>
      <c r="G31" s="84"/>
      <c r="H31" s="79"/>
      <c r="I31" s="63">
        <f>Korea!$H31*0.001</f>
        <v>0</v>
      </c>
      <c r="J31" s="80"/>
      <c r="K31" s="65">
        <f>Korea!$J31*0.001</f>
        <v>0</v>
      </c>
      <c r="L31" s="149"/>
    </row>
    <row r="32" spans="1:12" ht="12.75" customHeight="1" x14ac:dyDescent="0.15">
      <c r="A32" s="148">
        <f t="shared" si="2"/>
        <v>2</v>
      </c>
      <c r="B32" s="59" t="e">
        <f t="shared" si="3"/>
        <v>#VALUE!</v>
      </c>
      <c r="C32" s="60">
        <v>0.70833333333333337</v>
      </c>
      <c r="D32" s="61" t="s">
        <v>40</v>
      </c>
      <c r="E32" s="95" t="s">
        <v>38</v>
      </c>
      <c r="F32" s="130"/>
      <c r="G32" s="78"/>
      <c r="H32" s="79">
        <v>0</v>
      </c>
      <c r="I32" s="63">
        <f>Korea!$H32*0.001</f>
        <v>0</v>
      </c>
      <c r="J32" s="80"/>
      <c r="K32" s="65">
        <f>Korea!$J32*0.001</f>
        <v>0</v>
      </c>
      <c r="L32" s="149"/>
    </row>
    <row r="33" spans="1:27" ht="15" customHeight="1" x14ac:dyDescent="0.15">
      <c r="A33" s="148">
        <f t="shared" si="2"/>
        <v>2</v>
      </c>
      <c r="B33" s="59" t="e">
        <f t="shared" si="3"/>
        <v>#VALUE!</v>
      </c>
      <c r="C33" s="60">
        <v>0.75</v>
      </c>
      <c r="D33" s="61" t="s">
        <v>41</v>
      </c>
      <c r="E33" s="61" t="s">
        <v>6</v>
      </c>
      <c r="F33" s="61" t="s">
        <v>42</v>
      </c>
      <c r="G33" s="81">
        <f>4750*2</f>
        <v>9500</v>
      </c>
      <c r="H33" s="80">
        <v>0</v>
      </c>
      <c r="I33" s="63">
        <f>Korea!$H33*0.001</f>
        <v>0</v>
      </c>
      <c r="J33" s="80"/>
      <c r="K33" s="65">
        <f>Korea!$J33*0.001</f>
        <v>0</v>
      </c>
      <c r="L33" s="149"/>
    </row>
    <row r="34" spans="1:27" ht="18.75" customHeight="1" x14ac:dyDescent="0.15">
      <c r="A34" s="148">
        <f t="shared" si="2"/>
        <v>2</v>
      </c>
      <c r="B34" s="59" t="e">
        <f t="shared" si="3"/>
        <v>#VALUE!</v>
      </c>
      <c r="C34" s="60">
        <v>0.79166666666666663</v>
      </c>
      <c r="D34" s="61" t="s">
        <v>43</v>
      </c>
      <c r="E34" s="85" t="s">
        <v>44</v>
      </c>
      <c r="F34" s="66" t="s">
        <v>45</v>
      </c>
      <c r="G34" s="84"/>
      <c r="H34" s="79">
        <v>30000</v>
      </c>
      <c r="I34" s="63">
        <f>Korea!$H34*0.001</f>
        <v>30</v>
      </c>
      <c r="J34" s="80"/>
      <c r="K34" s="65">
        <f>Korea!$J34*0.001</f>
        <v>0</v>
      </c>
      <c r="L34" s="149"/>
    </row>
    <row r="35" spans="1:27" ht="24.75" customHeight="1" x14ac:dyDescent="0.15">
      <c r="A35" s="148">
        <f t="shared" si="2"/>
        <v>2</v>
      </c>
      <c r="B35" s="59" t="e">
        <f t="shared" si="3"/>
        <v>#VALUE!</v>
      </c>
      <c r="C35" s="60">
        <v>0.83333333333333337</v>
      </c>
      <c r="D35" s="153" t="s">
        <v>46</v>
      </c>
      <c r="E35" s="85" t="s">
        <v>28</v>
      </c>
      <c r="F35" s="66" t="s">
        <v>47</v>
      </c>
      <c r="G35" s="84"/>
      <c r="H35" s="79">
        <v>20000</v>
      </c>
      <c r="I35" s="63">
        <f>Korea!$H35*0.001</f>
        <v>20</v>
      </c>
      <c r="J35" s="80"/>
      <c r="K35" s="65">
        <f>Korea!$J35*0.001</f>
        <v>0</v>
      </c>
      <c r="L35" s="149"/>
    </row>
    <row r="36" spans="1:27" ht="12.75" customHeight="1" x14ac:dyDescent="0.15">
      <c r="A36" s="148">
        <f t="shared" si="2"/>
        <v>2</v>
      </c>
      <c r="B36" s="59" t="e">
        <f t="shared" si="3"/>
        <v>#VALUE!</v>
      </c>
      <c r="C36" s="141">
        <v>0.875</v>
      </c>
      <c r="D36" s="86" t="s">
        <v>48</v>
      </c>
      <c r="E36" s="85" t="s">
        <v>6</v>
      </c>
      <c r="F36" s="67" t="s">
        <v>45</v>
      </c>
      <c r="G36" s="82"/>
      <c r="H36" s="83">
        <v>140000</v>
      </c>
      <c r="I36" s="63">
        <f>Korea!$H36*0.001</f>
        <v>140</v>
      </c>
      <c r="J36" s="80"/>
      <c r="K36" s="65">
        <f>Korea!$J36*0.001</f>
        <v>0</v>
      </c>
      <c r="L36" s="149" t="s">
        <v>49</v>
      </c>
    </row>
    <row r="37" spans="1:27" ht="16.5" customHeight="1" thickBot="1" x14ac:dyDescent="0.2">
      <c r="A37" s="151">
        <f t="shared" si="2"/>
        <v>2</v>
      </c>
      <c r="B37" s="59" t="e">
        <f t="shared" si="3"/>
        <v>#VALUE!</v>
      </c>
      <c r="C37" s="71">
        <v>0.91666666666666663</v>
      </c>
      <c r="D37" s="72" t="s">
        <v>50</v>
      </c>
      <c r="E37" s="73" t="s">
        <v>38</v>
      </c>
      <c r="F37" s="73"/>
      <c r="G37" s="87"/>
      <c r="H37" s="88">
        <v>66000</v>
      </c>
      <c r="I37" s="74">
        <f>Korea!$H37*0.001</f>
        <v>66</v>
      </c>
      <c r="J37" s="80"/>
      <c r="K37" s="89">
        <f>Korea!$J37*0.001</f>
        <v>0</v>
      </c>
      <c r="L37" s="152" t="s">
        <v>273</v>
      </c>
    </row>
    <row r="38" spans="1:27" ht="24.75" customHeight="1" thickTop="1" x14ac:dyDescent="0.15">
      <c r="A38" s="146">
        <f t="shared" ref="A38:A52" si="4">$A$8+2</f>
        <v>3</v>
      </c>
      <c r="B38" s="53" t="e">
        <f>B23+1</f>
        <v>#VALUE!</v>
      </c>
      <c r="C38" s="54">
        <v>0.33333333333333331</v>
      </c>
      <c r="D38" s="55" t="s">
        <v>51</v>
      </c>
      <c r="E38" s="55" t="s">
        <v>44</v>
      </c>
      <c r="F38" s="55" t="s">
        <v>52</v>
      </c>
      <c r="G38" s="76"/>
      <c r="H38" s="77">
        <v>10000</v>
      </c>
      <c r="I38" s="56">
        <f>Korea!$H38*0.001</f>
        <v>10</v>
      </c>
      <c r="J38" s="57"/>
      <c r="K38" s="58">
        <f>Korea!$J38*0.001</f>
        <v>0</v>
      </c>
      <c r="L38" s="147"/>
    </row>
    <row r="39" spans="1:27" ht="25.5" customHeight="1" x14ac:dyDescent="0.15">
      <c r="A39" s="148">
        <f t="shared" si="4"/>
        <v>3</v>
      </c>
      <c r="B39" s="59" t="e">
        <f t="shared" ref="B39:B52" si="5">B38</f>
        <v>#VALUE!</v>
      </c>
      <c r="C39" s="60">
        <v>0.375</v>
      </c>
      <c r="D39" s="61" t="s">
        <v>53</v>
      </c>
      <c r="E39" s="67" t="s">
        <v>28</v>
      </c>
      <c r="F39" s="95" t="s">
        <v>54</v>
      </c>
      <c r="G39" s="78"/>
      <c r="H39" s="79">
        <v>20000</v>
      </c>
      <c r="I39" s="63">
        <f>Korea!$H39*0.001</f>
        <v>20</v>
      </c>
      <c r="J39" s="64"/>
      <c r="K39" s="65">
        <f>Korea!$J39*0.001</f>
        <v>0</v>
      </c>
      <c r="L39" s="149" t="s">
        <v>274</v>
      </c>
    </row>
    <row r="40" spans="1:27" ht="24.75" customHeight="1" x14ac:dyDescent="0.15">
      <c r="A40" s="148">
        <f t="shared" si="4"/>
        <v>3</v>
      </c>
      <c r="B40" s="59" t="e">
        <f t="shared" si="5"/>
        <v>#VALUE!</v>
      </c>
      <c r="C40" s="60">
        <v>0.41666666666666669</v>
      </c>
      <c r="D40" s="66" t="s">
        <v>55</v>
      </c>
      <c r="E40" s="67" t="s">
        <v>28</v>
      </c>
      <c r="F40" s="67" t="s">
        <v>56</v>
      </c>
      <c r="G40" s="82"/>
      <c r="H40" s="83">
        <v>0</v>
      </c>
      <c r="I40" s="63">
        <f>Korea!$H40*0.001</f>
        <v>0</v>
      </c>
      <c r="J40" s="64"/>
      <c r="K40" s="65">
        <f>Korea!$J40*0.001</f>
        <v>0</v>
      </c>
      <c r="L40" s="149" t="s">
        <v>57</v>
      </c>
    </row>
    <row r="41" spans="1:27" ht="16.5" customHeight="1" x14ac:dyDescent="0.15">
      <c r="A41" s="148">
        <f t="shared" si="4"/>
        <v>3</v>
      </c>
      <c r="B41" s="59" t="e">
        <f t="shared" si="5"/>
        <v>#VALUE!</v>
      </c>
      <c r="C41" s="60">
        <v>0.45833333333333331</v>
      </c>
      <c r="D41" s="66" t="s">
        <v>297</v>
      </c>
      <c r="E41" s="67" t="s">
        <v>28</v>
      </c>
      <c r="F41" s="67" t="s">
        <v>110</v>
      </c>
      <c r="G41" s="82"/>
      <c r="H41" s="83">
        <v>0</v>
      </c>
      <c r="I41" s="63">
        <f>Korea!$H41*0.001</f>
        <v>0</v>
      </c>
      <c r="J41" s="64"/>
      <c r="K41" s="65">
        <f>Korea!$J41*0.001</f>
        <v>0</v>
      </c>
      <c r="L41" s="149" t="s">
        <v>229</v>
      </c>
    </row>
    <row r="42" spans="1:27" ht="27" customHeight="1" x14ac:dyDescent="0.15">
      <c r="A42" s="148">
        <f t="shared" si="4"/>
        <v>3</v>
      </c>
      <c r="B42" s="59" t="e">
        <f t="shared" si="5"/>
        <v>#VALUE!</v>
      </c>
      <c r="C42" s="60">
        <v>0.5</v>
      </c>
      <c r="D42" s="66" t="s">
        <v>61</v>
      </c>
      <c r="E42" s="67" t="s">
        <v>44</v>
      </c>
      <c r="F42" s="67" t="s">
        <v>298</v>
      </c>
      <c r="G42" s="82">
        <f>1500*2</f>
        <v>3000</v>
      </c>
      <c r="H42" s="83">
        <v>40000</v>
      </c>
      <c r="I42" s="63">
        <f>Korea!$H42*0.001</f>
        <v>40</v>
      </c>
      <c r="J42" s="64"/>
      <c r="K42" s="65">
        <f>Korea!$J42*0.001</f>
        <v>0</v>
      </c>
      <c r="L42" s="149"/>
    </row>
    <row r="43" spans="1:27" ht="41.25" customHeight="1" x14ac:dyDescent="0.15">
      <c r="A43" s="148">
        <f t="shared" si="4"/>
        <v>3</v>
      </c>
      <c r="B43" s="59" t="e">
        <f t="shared" si="5"/>
        <v>#VALUE!</v>
      </c>
      <c r="C43" s="60">
        <v>0.54166666666666663</v>
      </c>
      <c r="D43" s="66" t="s">
        <v>58</v>
      </c>
      <c r="E43" s="85" t="s">
        <v>28</v>
      </c>
      <c r="F43" s="67" t="s">
        <v>62</v>
      </c>
      <c r="G43" s="82"/>
      <c r="H43" s="83">
        <v>0</v>
      </c>
      <c r="I43" s="63">
        <f>Korea!$H43*0.001</f>
        <v>0</v>
      </c>
      <c r="J43" s="64"/>
      <c r="K43" s="65">
        <f>Korea!$J43*0.001</f>
        <v>0</v>
      </c>
      <c r="L43" s="149" t="s">
        <v>60</v>
      </c>
    </row>
    <row r="44" spans="1:27" ht="27.75" customHeight="1" x14ac:dyDescent="0.15">
      <c r="A44" s="148">
        <f t="shared" si="4"/>
        <v>3</v>
      </c>
      <c r="B44" s="59" t="e">
        <f t="shared" si="5"/>
        <v>#VALUE!</v>
      </c>
      <c r="C44" s="60">
        <v>0.58333333333333337</v>
      </c>
      <c r="D44" s="61" t="s">
        <v>63</v>
      </c>
      <c r="E44" s="95" t="s">
        <v>28</v>
      </c>
      <c r="F44" s="67" t="s">
        <v>299</v>
      </c>
      <c r="G44" s="82"/>
      <c r="H44" s="83">
        <v>0</v>
      </c>
      <c r="I44" s="63">
        <f>Korea!$H44*0.001</f>
        <v>0</v>
      </c>
      <c r="J44" s="64"/>
      <c r="K44" s="65">
        <f>Korea!$J44*0.001</f>
        <v>0</v>
      </c>
      <c r="L44" s="149" t="s">
        <v>60</v>
      </c>
    </row>
    <row r="45" spans="1:27" ht="39" customHeight="1" x14ac:dyDescent="0.15">
      <c r="A45" s="148">
        <f t="shared" si="4"/>
        <v>3</v>
      </c>
      <c r="B45" s="59" t="e">
        <f t="shared" si="5"/>
        <v>#VALUE!</v>
      </c>
      <c r="C45" s="60">
        <v>0.625</v>
      </c>
      <c r="D45" s="61" t="s">
        <v>65</v>
      </c>
      <c r="E45" s="68" t="s">
        <v>28</v>
      </c>
      <c r="F45" s="66" t="s">
        <v>66</v>
      </c>
      <c r="G45" s="84"/>
      <c r="H45" s="79">
        <v>0</v>
      </c>
      <c r="I45" s="63">
        <f>Korea!$H45*0.001</f>
        <v>0</v>
      </c>
      <c r="J45" s="64"/>
      <c r="K45" s="65">
        <f>Korea!$J45*0.001</f>
        <v>0</v>
      </c>
      <c r="L45" s="154" t="s">
        <v>67</v>
      </c>
    </row>
    <row r="46" spans="1:27" ht="42.75" customHeight="1" x14ac:dyDescent="0.15">
      <c r="A46" s="148">
        <f t="shared" si="4"/>
        <v>3</v>
      </c>
      <c r="B46" s="59" t="e">
        <f t="shared" si="5"/>
        <v>#VALUE!</v>
      </c>
      <c r="C46" s="60">
        <v>0.66666666666666663</v>
      </c>
      <c r="D46" s="61" t="s">
        <v>68</v>
      </c>
      <c r="E46" s="67" t="s">
        <v>28</v>
      </c>
      <c r="F46" s="67" t="s">
        <v>69</v>
      </c>
      <c r="G46" s="84"/>
      <c r="H46" s="79">
        <v>0</v>
      </c>
      <c r="I46" s="63">
        <f>Korea!$H46*0.001</f>
        <v>0</v>
      </c>
      <c r="J46" s="64"/>
      <c r="K46" s="65">
        <f>Korea!$J46*0.001</f>
        <v>0</v>
      </c>
      <c r="L46" s="154" t="s">
        <v>70</v>
      </c>
    </row>
    <row r="47" spans="1:27" ht="24" customHeight="1" x14ac:dyDescent="0.15">
      <c r="A47" s="148">
        <f t="shared" si="4"/>
        <v>3</v>
      </c>
      <c r="B47" s="59" t="e">
        <f t="shared" si="5"/>
        <v>#VALUE!</v>
      </c>
      <c r="C47" s="60">
        <v>0.70833333333333337</v>
      </c>
      <c r="D47" s="90" t="s">
        <v>71</v>
      </c>
      <c r="E47" s="61" t="s">
        <v>28</v>
      </c>
      <c r="F47" s="67" t="s">
        <v>72</v>
      </c>
      <c r="G47" s="84"/>
      <c r="H47" s="79">
        <v>0</v>
      </c>
      <c r="I47" s="63">
        <f>Korea!$H47*0.001</f>
        <v>0</v>
      </c>
      <c r="J47" s="64"/>
      <c r="K47" s="65">
        <f>Korea!$J47*0.001</f>
        <v>0</v>
      </c>
      <c r="L47" s="149"/>
    </row>
    <row r="48" spans="1:27" ht="27.75" customHeight="1" x14ac:dyDescent="0.15">
      <c r="A48" s="155">
        <f t="shared" si="4"/>
        <v>3</v>
      </c>
      <c r="B48" s="91" t="e">
        <f t="shared" si="5"/>
        <v>#VALUE!</v>
      </c>
      <c r="C48" s="92">
        <v>0.75</v>
      </c>
      <c r="D48" s="90" t="s">
        <v>73</v>
      </c>
      <c r="E48" s="61" t="s">
        <v>44</v>
      </c>
      <c r="F48" s="61" t="s">
        <v>47</v>
      </c>
      <c r="G48" s="81"/>
      <c r="H48" s="80">
        <v>45000</v>
      </c>
      <c r="I48" s="65">
        <f>Korea!$H48*0.001</f>
        <v>45</v>
      </c>
      <c r="J48" s="64"/>
      <c r="K48" s="65">
        <f>Korea!$J48*0.001</f>
        <v>0</v>
      </c>
      <c r="L48" s="149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</row>
    <row r="49" spans="1:12" ht="27" customHeight="1" x14ac:dyDescent="0.15">
      <c r="A49" s="148">
        <f t="shared" si="4"/>
        <v>3</v>
      </c>
      <c r="B49" s="59" t="e">
        <f t="shared" si="5"/>
        <v>#VALUE!</v>
      </c>
      <c r="C49" s="60">
        <v>0.79166666666666663</v>
      </c>
      <c r="D49" s="61" t="s">
        <v>74</v>
      </c>
      <c r="E49" s="85" t="s">
        <v>28</v>
      </c>
      <c r="F49" s="66" t="s">
        <v>54</v>
      </c>
      <c r="G49" s="84"/>
      <c r="H49" s="79">
        <v>20000</v>
      </c>
      <c r="I49" s="63">
        <f>Korea!$H49*0.001</f>
        <v>20</v>
      </c>
      <c r="J49" s="64"/>
      <c r="K49" s="65">
        <f>Korea!$J49*0.001</f>
        <v>0</v>
      </c>
      <c r="L49" s="149" t="s">
        <v>75</v>
      </c>
    </row>
    <row r="50" spans="1:12" ht="12.75" customHeight="1" x14ac:dyDescent="0.15">
      <c r="A50" s="148">
        <f t="shared" si="4"/>
        <v>3</v>
      </c>
      <c r="B50" s="59" t="e">
        <f t="shared" si="5"/>
        <v>#VALUE!</v>
      </c>
      <c r="C50" s="60">
        <v>0.83333333333333337</v>
      </c>
      <c r="D50" s="61"/>
      <c r="E50" s="85"/>
      <c r="F50" s="66"/>
      <c r="G50" s="84"/>
      <c r="H50" s="79"/>
      <c r="I50" s="63">
        <f>Korea!$H50*0.001</f>
        <v>0</v>
      </c>
      <c r="J50" s="64"/>
      <c r="K50" s="65">
        <f>Korea!$J50*0.001</f>
        <v>0</v>
      </c>
      <c r="L50" s="149"/>
    </row>
    <row r="51" spans="1:12" ht="12.75" customHeight="1" x14ac:dyDescent="0.15">
      <c r="A51" s="148">
        <f t="shared" si="4"/>
        <v>3</v>
      </c>
      <c r="B51" s="59" t="e">
        <f t="shared" si="5"/>
        <v>#VALUE!</v>
      </c>
      <c r="C51" s="141">
        <v>0.875</v>
      </c>
      <c r="D51" s="86" t="s">
        <v>48</v>
      </c>
      <c r="E51" s="85" t="s">
        <v>6</v>
      </c>
      <c r="F51" s="67" t="s">
        <v>300</v>
      </c>
      <c r="G51" s="82">
        <f>1400*2</f>
        <v>2800</v>
      </c>
      <c r="H51" s="83">
        <v>140000</v>
      </c>
      <c r="I51" s="63">
        <f>Korea!$H51*0.001</f>
        <v>140</v>
      </c>
      <c r="J51" s="64"/>
      <c r="K51" s="65">
        <f>Korea!$J51*0.001</f>
        <v>0</v>
      </c>
      <c r="L51" s="149" t="s">
        <v>49</v>
      </c>
    </row>
    <row r="52" spans="1:12" ht="12.75" customHeight="1" thickBot="1" x14ac:dyDescent="0.2">
      <c r="A52" s="151">
        <f t="shared" si="4"/>
        <v>3</v>
      </c>
      <c r="B52" s="59" t="e">
        <f t="shared" si="5"/>
        <v>#VALUE!</v>
      </c>
      <c r="C52" s="71">
        <v>0.91666666666666663</v>
      </c>
      <c r="D52" s="72" t="s">
        <v>50</v>
      </c>
      <c r="E52" s="73" t="s">
        <v>38</v>
      </c>
      <c r="F52" s="73"/>
      <c r="G52" s="87"/>
      <c r="H52" s="88">
        <v>0</v>
      </c>
      <c r="I52" s="74">
        <f>Korea!$H52*0.001</f>
        <v>0</v>
      </c>
      <c r="J52" s="64"/>
      <c r="K52" s="75">
        <f>Korea!$J52*0.001</f>
        <v>0</v>
      </c>
      <c r="L52" s="152"/>
    </row>
    <row r="53" spans="1:12" ht="25.5" customHeight="1" thickTop="1" x14ac:dyDescent="0.15">
      <c r="A53" s="146">
        <f t="shared" ref="A53:A65" si="6">$A$8+3</f>
        <v>4</v>
      </c>
      <c r="B53" s="53" t="e">
        <f>B38+1</f>
        <v>#VALUE!</v>
      </c>
      <c r="C53" s="54">
        <v>0.33333333333333331</v>
      </c>
      <c r="D53" s="55" t="s">
        <v>301</v>
      </c>
      <c r="E53" s="55" t="s">
        <v>44</v>
      </c>
      <c r="F53" s="55" t="s">
        <v>76</v>
      </c>
      <c r="G53" s="76"/>
      <c r="H53" s="77">
        <v>25000</v>
      </c>
      <c r="I53" s="56">
        <f>Korea!$H53*0.001</f>
        <v>25</v>
      </c>
      <c r="J53" s="77"/>
      <c r="K53" s="58">
        <f>Korea!$J53*0.001</f>
        <v>0</v>
      </c>
      <c r="L53" s="147"/>
    </row>
    <row r="54" spans="1:12" ht="27" customHeight="1" x14ac:dyDescent="0.15">
      <c r="A54" s="148">
        <f t="shared" si="6"/>
        <v>4</v>
      </c>
      <c r="B54" s="59" t="e">
        <f t="shared" ref="B54:B66" si="7">B53</f>
        <v>#VALUE!</v>
      </c>
      <c r="C54" s="60">
        <v>0.375</v>
      </c>
      <c r="D54" s="61" t="s">
        <v>77</v>
      </c>
      <c r="E54" s="61" t="s">
        <v>28</v>
      </c>
      <c r="F54" s="95" t="s">
        <v>78</v>
      </c>
      <c r="G54" s="78">
        <f>1200*2</f>
        <v>2400</v>
      </c>
      <c r="H54" s="79">
        <v>0</v>
      </c>
      <c r="I54" s="63">
        <f>Korea!$H54*0.001</f>
        <v>0</v>
      </c>
      <c r="J54" s="80"/>
      <c r="K54" s="65">
        <f>Korea!$J54*0.001</f>
        <v>0</v>
      </c>
      <c r="L54" s="154"/>
    </row>
    <row r="55" spans="1:12" ht="16.5" customHeight="1" x14ac:dyDescent="0.15">
      <c r="A55" s="148">
        <f t="shared" si="6"/>
        <v>4</v>
      </c>
      <c r="B55" s="59" t="e">
        <f t="shared" si="7"/>
        <v>#VALUE!</v>
      </c>
      <c r="C55" s="60">
        <v>0.41666666666666669</v>
      </c>
      <c r="D55" s="61" t="s">
        <v>79</v>
      </c>
      <c r="E55" s="61" t="s">
        <v>28</v>
      </c>
      <c r="F55" s="61" t="s">
        <v>80</v>
      </c>
      <c r="G55" s="81"/>
      <c r="H55" s="80">
        <v>0</v>
      </c>
      <c r="I55" s="63">
        <f>Korea!$H55*0.001</f>
        <v>0</v>
      </c>
      <c r="J55" s="80"/>
      <c r="K55" s="65">
        <f>Korea!$J55*0.001</f>
        <v>0</v>
      </c>
      <c r="L55" s="149"/>
    </row>
    <row r="56" spans="1:12" ht="30" customHeight="1" x14ac:dyDescent="0.15">
      <c r="A56" s="148">
        <f t="shared" si="6"/>
        <v>4</v>
      </c>
      <c r="B56" s="59" t="e">
        <f t="shared" si="7"/>
        <v>#VALUE!</v>
      </c>
      <c r="C56" s="60">
        <v>0.45833333333333331</v>
      </c>
      <c r="D56" s="61" t="s">
        <v>81</v>
      </c>
      <c r="E56" s="61" t="s">
        <v>28</v>
      </c>
      <c r="F56" s="66" t="s">
        <v>82</v>
      </c>
      <c r="G56" s="81"/>
      <c r="H56" s="80">
        <v>0</v>
      </c>
      <c r="I56" s="63">
        <f>Korea!$H56*0.001</f>
        <v>0</v>
      </c>
      <c r="J56" s="80"/>
      <c r="K56" s="65">
        <f>Korea!$J56*0.001</f>
        <v>0</v>
      </c>
      <c r="L56" s="149"/>
    </row>
    <row r="57" spans="1:12" ht="27" customHeight="1" x14ac:dyDescent="0.15">
      <c r="A57" s="148">
        <f t="shared" si="6"/>
        <v>4</v>
      </c>
      <c r="B57" s="59" t="e">
        <f t="shared" si="7"/>
        <v>#VALUE!</v>
      </c>
      <c r="C57" s="60">
        <v>0.5</v>
      </c>
      <c r="D57" s="61" t="s">
        <v>83</v>
      </c>
      <c r="E57" s="66" t="s">
        <v>44</v>
      </c>
      <c r="F57" s="67" t="s">
        <v>84</v>
      </c>
      <c r="G57" s="82">
        <f>1250*2</f>
        <v>2500</v>
      </c>
      <c r="H57" s="83">
        <v>25000</v>
      </c>
      <c r="I57" s="63">
        <f>Korea!$H57*0.001</f>
        <v>25</v>
      </c>
      <c r="J57" s="80"/>
      <c r="K57" s="65">
        <f>Korea!$J57*0.001</f>
        <v>0</v>
      </c>
      <c r="L57" s="149"/>
    </row>
    <row r="58" spans="1:12" ht="27" customHeight="1" x14ac:dyDescent="0.15">
      <c r="A58" s="148">
        <f t="shared" si="6"/>
        <v>4</v>
      </c>
      <c r="B58" s="59" t="e">
        <f t="shared" si="7"/>
        <v>#VALUE!</v>
      </c>
      <c r="C58" s="60">
        <v>0.54166666666666663</v>
      </c>
      <c r="D58" s="61" t="s">
        <v>85</v>
      </c>
      <c r="E58" s="67" t="s">
        <v>28</v>
      </c>
      <c r="F58" s="67" t="s">
        <v>86</v>
      </c>
      <c r="G58" s="82"/>
      <c r="H58" s="83">
        <v>0</v>
      </c>
      <c r="I58" s="63">
        <f>Korea!$H58*0.001</f>
        <v>0</v>
      </c>
      <c r="J58" s="80"/>
      <c r="K58" s="65">
        <f>Korea!$J58*0.001</f>
        <v>0</v>
      </c>
      <c r="L58" s="149"/>
    </row>
    <row r="59" spans="1:12" ht="22" customHeight="1" x14ac:dyDescent="0.15">
      <c r="A59" s="148">
        <f t="shared" si="6"/>
        <v>4</v>
      </c>
      <c r="B59" s="59" t="e">
        <f t="shared" si="7"/>
        <v>#VALUE!</v>
      </c>
      <c r="C59" s="60">
        <v>0.58333333333333337</v>
      </c>
      <c r="D59" s="61" t="s">
        <v>87</v>
      </c>
      <c r="E59" s="67" t="s">
        <v>28</v>
      </c>
      <c r="F59" s="95" t="s">
        <v>93</v>
      </c>
      <c r="G59" s="78">
        <f>1400*2</f>
        <v>2800</v>
      </c>
      <c r="H59" s="79">
        <v>42000</v>
      </c>
      <c r="I59" s="63">
        <f>Korea!$H59*0.001</f>
        <v>42</v>
      </c>
      <c r="J59" s="80"/>
      <c r="K59" s="65">
        <f>Korea!$J59*0.001</f>
        <v>0</v>
      </c>
      <c r="L59" s="149" t="s">
        <v>275</v>
      </c>
    </row>
    <row r="60" spans="1:12" ht="13.5" customHeight="1" x14ac:dyDescent="0.15">
      <c r="A60" s="148">
        <f t="shared" si="6"/>
        <v>4</v>
      </c>
      <c r="B60" s="59" t="e">
        <f t="shared" si="7"/>
        <v>#VALUE!</v>
      </c>
      <c r="C60" s="60">
        <v>0.625</v>
      </c>
      <c r="D60" s="61" t="s">
        <v>88</v>
      </c>
      <c r="E60" s="68" t="s">
        <v>28</v>
      </c>
      <c r="F60" s="66" t="s">
        <v>89</v>
      </c>
      <c r="G60" s="84"/>
      <c r="H60" s="79">
        <v>10000</v>
      </c>
      <c r="I60" s="63">
        <f>Korea!$H60*0.001</f>
        <v>10</v>
      </c>
      <c r="J60" s="80"/>
      <c r="K60" s="65">
        <f>Korea!$J60*0.001</f>
        <v>0</v>
      </c>
      <c r="L60" s="149"/>
    </row>
    <row r="61" spans="1:12" ht="13.5" customHeight="1" x14ac:dyDescent="0.15">
      <c r="A61" s="148">
        <f t="shared" si="6"/>
        <v>4</v>
      </c>
      <c r="B61" s="59" t="e">
        <f t="shared" si="7"/>
        <v>#VALUE!</v>
      </c>
      <c r="C61" s="60">
        <v>0.66666666666666663</v>
      </c>
      <c r="D61" s="61"/>
      <c r="E61" s="68"/>
      <c r="F61" s="66"/>
      <c r="G61" s="84"/>
      <c r="H61" s="79"/>
      <c r="I61" s="63">
        <f>Korea!$H61*0.001</f>
        <v>0</v>
      </c>
      <c r="J61" s="80"/>
      <c r="K61" s="65">
        <f>Korea!$J61*0.001</f>
        <v>0</v>
      </c>
      <c r="L61" s="149"/>
    </row>
    <row r="62" spans="1:12" ht="16.5" customHeight="1" x14ac:dyDescent="0.15">
      <c r="A62" s="148">
        <f t="shared" si="6"/>
        <v>4</v>
      </c>
      <c r="B62" s="59" t="e">
        <f t="shared" si="7"/>
        <v>#VALUE!</v>
      </c>
      <c r="C62" s="60">
        <v>0.70833333333333337</v>
      </c>
      <c r="D62" s="61" t="s">
        <v>276</v>
      </c>
      <c r="E62" s="85" t="s">
        <v>28</v>
      </c>
      <c r="F62" s="66" t="s">
        <v>90</v>
      </c>
      <c r="G62" s="81">
        <f>1200*2</f>
        <v>2400</v>
      </c>
      <c r="H62" s="79">
        <v>0</v>
      </c>
      <c r="I62" s="63">
        <f>Korea!$H62*0.001</f>
        <v>0</v>
      </c>
      <c r="J62" s="80"/>
      <c r="K62" s="65">
        <f>Korea!$J62*0.001</f>
        <v>0</v>
      </c>
      <c r="L62" s="149"/>
    </row>
    <row r="63" spans="1:12" ht="27" customHeight="1" x14ac:dyDescent="0.15">
      <c r="A63" s="148">
        <f t="shared" si="6"/>
        <v>4</v>
      </c>
      <c r="B63" s="59" t="e">
        <f t="shared" si="7"/>
        <v>#VALUE!</v>
      </c>
      <c r="C63" s="60">
        <v>0.75</v>
      </c>
      <c r="D63" s="61" t="s">
        <v>91</v>
      </c>
      <c r="E63" s="61" t="s">
        <v>44</v>
      </c>
      <c r="F63" s="61"/>
      <c r="G63" s="81"/>
      <c r="H63" s="80">
        <v>80000</v>
      </c>
      <c r="I63" s="63">
        <f>Korea!$H63*0.001</f>
        <v>80</v>
      </c>
      <c r="J63" s="80"/>
      <c r="K63" s="65">
        <f>Korea!$J63*0.001</f>
        <v>0</v>
      </c>
      <c r="L63" s="149"/>
    </row>
    <row r="64" spans="1:12" ht="26.25" customHeight="1" x14ac:dyDescent="0.15">
      <c r="A64" s="148">
        <f t="shared" si="6"/>
        <v>4</v>
      </c>
      <c r="B64" s="59" t="e">
        <f t="shared" si="7"/>
        <v>#VALUE!</v>
      </c>
      <c r="C64" s="60">
        <v>0.79166666666666663</v>
      </c>
      <c r="D64" s="61"/>
      <c r="E64" s="85"/>
      <c r="F64" s="66"/>
      <c r="G64" s="84"/>
      <c r="H64" s="79"/>
      <c r="I64" s="63">
        <f>Korea!$H64*0.001</f>
        <v>0</v>
      </c>
      <c r="J64" s="80"/>
      <c r="K64" s="65">
        <f>Korea!$J64*0.001</f>
        <v>0</v>
      </c>
      <c r="L64" s="149"/>
    </row>
    <row r="65" spans="1:12" ht="24.75" customHeight="1" x14ac:dyDescent="0.15">
      <c r="A65" s="148">
        <f t="shared" si="6"/>
        <v>4</v>
      </c>
      <c r="B65" s="59" t="e">
        <f t="shared" si="7"/>
        <v>#VALUE!</v>
      </c>
      <c r="C65" s="60">
        <v>0.83333333333333337</v>
      </c>
      <c r="D65" s="156" t="s">
        <v>92</v>
      </c>
      <c r="E65" s="85" t="s">
        <v>28</v>
      </c>
      <c r="F65" s="66" t="s">
        <v>93</v>
      </c>
      <c r="G65" s="84">
        <f>1250*2</f>
        <v>2500</v>
      </c>
      <c r="H65" s="79">
        <f>50000*2</f>
        <v>100000</v>
      </c>
      <c r="I65" s="63">
        <f>Korea!$H65*0.001</f>
        <v>100</v>
      </c>
      <c r="J65" s="80"/>
      <c r="K65" s="65">
        <v>0</v>
      </c>
      <c r="L65" s="149" t="s">
        <v>94</v>
      </c>
    </row>
    <row r="66" spans="1:12" ht="12.75" customHeight="1" x14ac:dyDescent="0.15">
      <c r="A66" s="148">
        <v>4</v>
      </c>
      <c r="B66" s="59" t="e">
        <f t="shared" si="7"/>
        <v>#VALUE!</v>
      </c>
      <c r="C66" s="141">
        <v>0.875</v>
      </c>
      <c r="D66" s="61" t="s">
        <v>95</v>
      </c>
      <c r="E66" s="85" t="s">
        <v>44</v>
      </c>
      <c r="F66" s="67" t="s">
        <v>96</v>
      </c>
      <c r="G66" s="82"/>
      <c r="H66" s="83">
        <v>10000</v>
      </c>
      <c r="I66" s="63">
        <f>Korea!$H66*0.001</f>
        <v>10</v>
      </c>
      <c r="J66" s="80"/>
      <c r="K66" s="65">
        <v>0</v>
      </c>
      <c r="L66" s="149"/>
    </row>
    <row r="67" spans="1:12" ht="12.75" customHeight="1" x14ac:dyDescent="0.15">
      <c r="A67" s="148">
        <f t="shared" ref="A67:A68" si="8">$A$8+3</f>
        <v>4</v>
      </c>
      <c r="B67" s="59" t="e">
        <f>B65</f>
        <v>#VALUE!</v>
      </c>
      <c r="C67" s="141">
        <v>0.91666666666666663</v>
      </c>
      <c r="D67" s="86" t="s">
        <v>48</v>
      </c>
      <c r="E67" s="85" t="s">
        <v>6</v>
      </c>
      <c r="F67" s="67" t="s">
        <v>93</v>
      </c>
      <c r="G67" s="82">
        <f>1250*2</f>
        <v>2500</v>
      </c>
      <c r="H67" s="83">
        <v>140000</v>
      </c>
      <c r="I67" s="63">
        <f>Korea!$H67*0.001</f>
        <v>140</v>
      </c>
      <c r="J67" s="80"/>
      <c r="K67" s="65">
        <v>0</v>
      </c>
      <c r="L67" s="149" t="s">
        <v>49</v>
      </c>
    </row>
    <row r="68" spans="1:12" ht="12.75" customHeight="1" thickBot="1" x14ac:dyDescent="0.2">
      <c r="A68" s="151">
        <f t="shared" si="8"/>
        <v>4</v>
      </c>
      <c r="B68" s="59" t="e">
        <f>B67</f>
        <v>#VALUE!</v>
      </c>
      <c r="C68" s="71">
        <v>0.95833333333333337</v>
      </c>
      <c r="D68" s="72"/>
      <c r="E68" s="73"/>
      <c r="F68" s="73"/>
      <c r="G68" s="87"/>
      <c r="H68" s="88"/>
      <c r="I68" s="74">
        <f>Korea!$H68*0.001</f>
        <v>0</v>
      </c>
      <c r="J68" s="80"/>
      <c r="K68" s="89">
        <f>Korea!$J68*0.001</f>
        <v>0</v>
      </c>
      <c r="L68" s="152"/>
    </row>
    <row r="69" spans="1:12" ht="12.75" customHeight="1" thickTop="1" x14ac:dyDescent="0.15">
      <c r="A69" s="146">
        <f t="shared" ref="A69:A76" si="9">$A$8+4</f>
        <v>5</v>
      </c>
      <c r="B69" s="53" t="e">
        <f>B53+1</f>
        <v>#VALUE!</v>
      </c>
      <c r="C69" s="54">
        <v>0.33333333333333331</v>
      </c>
      <c r="D69" s="55" t="s">
        <v>51</v>
      </c>
      <c r="E69" s="55" t="s">
        <v>44</v>
      </c>
      <c r="F69" s="55" t="s">
        <v>52</v>
      </c>
      <c r="G69" s="76"/>
      <c r="H69" s="77">
        <v>10000</v>
      </c>
      <c r="I69" s="56">
        <f>Korea!$H69*0.001</f>
        <v>10</v>
      </c>
      <c r="J69" s="57"/>
      <c r="K69" s="58">
        <f>Korea!$J69*0.001</f>
        <v>0</v>
      </c>
      <c r="L69" s="147"/>
    </row>
    <row r="70" spans="1:12" ht="27.75" customHeight="1" x14ac:dyDescent="0.15">
      <c r="A70" s="148">
        <f t="shared" si="9"/>
        <v>5</v>
      </c>
      <c r="B70" s="59" t="e">
        <f t="shared" ref="B70:B77" si="10">B69</f>
        <v>#VALUE!</v>
      </c>
      <c r="C70" s="60">
        <v>0.375</v>
      </c>
      <c r="D70" s="61" t="s">
        <v>277</v>
      </c>
      <c r="E70" s="85" t="s">
        <v>6</v>
      </c>
      <c r="F70" s="95"/>
      <c r="G70" s="78"/>
      <c r="H70" s="79">
        <v>0</v>
      </c>
      <c r="I70" s="63">
        <f>Korea!$H70*0.001</f>
        <v>0</v>
      </c>
      <c r="J70" s="64"/>
      <c r="K70" s="65">
        <f>Korea!$J70*0.001</f>
        <v>0</v>
      </c>
      <c r="L70" s="149"/>
    </row>
    <row r="71" spans="1:12" ht="24.75" customHeight="1" x14ac:dyDescent="0.15">
      <c r="A71" s="148">
        <f t="shared" si="9"/>
        <v>5</v>
      </c>
      <c r="B71" s="59" t="e">
        <f t="shared" si="10"/>
        <v>#VALUE!</v>
      </c>
      <c r="C71" s="60">
        <v>0.41666666666666669</v>
      </c>
      <c r="D71" s="61" t="s">
        <v>302</v>
      </c>
      <c r="E71" s="95" t="s">
        <v>38</v>
      </c>
      <c r="F71" s="66" t="s">
        <v>97</v>
      </c>
      <c r="G71" s="82">
        <f>(1350+1550)*2</f>
        <v>5800</v>
      </c>
      <c r="H71" s="79">
        <v>0</v>
      </c>
      <c r="I71" s="63">
        <f>Korea!$H71*0.001</f>
        <v>0</v>
      </c>
      <c r="J71" s="64"/>
      <c r="K71" s="65">
        <f>Korea!$J71*0.001</f>
        <v>0</v>
      </c>
      <c r="L71" s="154" t="s">
        <v>98</v>
      </c>
    </row>
    <row r="72" spans="1:12" ht="18" customHeight="1" x14ac:dyDescent="0.15">
      <c r="A72" s="148">
        <f t="shared" si="9"/>
        <v>5</v>
      </c>
      <c r="B72" s="59" t="e">
        <f t="shared" si="10"/>
        <v>#VALUE!</v>
      </c>
      <c r="C72" s="60">
        <v>0.45833333333333331</v>
      </c>
      <c r="D72" s="61" t="s">
        <v>99</v>
      </c>
      <c r="E72" s="85" t="s">
        <v>6</v>
      </c>
      <c r="F72" s="66" t="s">
        <v>84</v>
      </c>
      <c r="G72" s="81">
        <f>1550*2</f>
        <v>3100</v>
      </c>
      <c r="H72" s="80">
        <v>0</v>
      </c>
      <c r="I72" s="63">
        <f>Korea!$H72*0.001</f>
        <v>0</v>
      </c>
      <c r="J72" s="64"/>
      <c r="K72" s="65">
        <f>Korea!$J72*0.001</f>
        <v>0</v>
      </c>
      <c r="L72" s="154" t="s">
        <v>100</v>
      </c>
    </row>
    <row r="73" spans="1:12" ht="27" customHeight="1" x14ac:dyDescent="0.15">
      <c r="A73" s="148">
        <f t="shared" si="9"/>
        <v>5</v>
      </c>
      <c r="B73" s="59" t="e">
        <f t="shared" si="10"/>
        <v>#VALUE!</v>
      </c>
      <c r="C73" s="60">
        <v>0.5</v>
      </c>
      <c r="D73" s="61" t="s">
        <v>101</v>
      </c>
      <c r="E73" s="67" t="s">
        <v>44</v>
      </c>
      <c r="F73" s="67" t="s">
        <v>72</v>
      </c>
      <c r="G73" s="82"/>
      <c r="H73" s="83">
        <v>20000</v>
      </c>
      <c r="I73" s="63">
        <f>Korea!$H73*0.001</f>
        <v>20</v>
      </c>
      <c r="J73" s="64"/>
      <c r="K73" s="65">
        <f>Korea!$J73*0.001</f>
        <v>0</v>
      </c>
      <c r="L73" s="149"/>
    </row>
    <row r="74" spans="1:12" ht="25.5" customHeight="1" x14ac:dyDescent="0.15">
      <c r="A74" s="148">
        <f t="shared" si="9"/>
        <v>5</v>
      </c>
      <c r="B74" s="59" t="e">
        <f t="shared" si="10"/>
        <v>#VALUE!</v>
      </c>
      <c r="C74" s="60">
        <v>0.54166666666666663</v>
      </c>
      <c r="D74" s="61" t="s">
        <v>102</v>
      </c>
      <c r="E74" s="67" t="s">
        <v>28</v>
      </c>
      <c r="F74" s="61" t="s">
        <v>103</v>
      </c>
      <c r="G74" s="82">
        <f>1550*2</f>
        <v>3100</v>
      </c>
      <c r="H74" s="83">
        <f>23000*2</f>
        <v>46000</v>
      </c>
      <c r="I74" s="63">
        <f>Korea!$H74*0.001</f>
        <v>46</v>
      </c>
      <c r="J74" s="64"/>
      <c r="K74" s="65">
        <f>Korea!$J74*0.001</f>
        <v>0</v>
      </c>
      <c r="L74" s="149" t="s">
        <v>104</v>
      </c>
    </row>
    <row r="75" spans="1:12" ht="15.75" customHeight="1" x14ac:dyDescent="0.15">
      <c r="A75" s="148">
        <f t="shared" si="9"/>
        <v>5</v>
      </c>
      <c r="B75" s="59" t="e">
        <f t="shared" si="10"/>
        <v>#VALUE!</v>
      </c>
      <c r="C75" s="60">
        <v>0.58333333333333337</v>
      </c>
      <c r="D75" s="61"/>
      <c r="E75" s="68"/>
      <c r="F75" s="130"/>
      <c r="G75" s="78"/>
      <c r="H75" s="79"/>
      <c r="I75" s="63">
        <f>Korea!$H75*0.001</f>
        <v>0</v>
      </c>
      <c r="J75" s="64"/>
      <c r="K75" s="65">
        <f>Korea!$J75*0.001</f>
        <v>0</v>
      </c>
      <c r="L75" s="149"/>
    </row>
    <row r="76" spans="1:12" ht="12.75" customHeight="1" x14ac:dyDescent="0.15">
      <c r="A76" s="148">
        <f t="shared" si="9"/>
        <v>5</v>
      </c>
      <c r="B76" s="59" t="e">
        <f t="shared" si="10"/>
        <v>#VALUE!</v>
      </c>
      <c r="C76" s="60">
        <v>0.625</v>
      </c>
      <c r="D76" s="61" t="s">
        <v>105</v>
      </c>
      <c r="E76" s="68" t="s">
        <v>28</v>
      </c>
      <c r="F76" s="95" t="s">
        <v>106</v>
      </c>
      <c r="G76" s="78"/>
      <c r="H76" s="79">
        <v>10000</v>
      </c>
      <c r="I76" s="63">
        <f>Korea!$H76*0.001</f>
        <v>10</v>
      </c>
      <c r="J76" s="64"/>
      <c r="K76" s="65">
        <f>Korea!$J76*0.001</f>
        <v>0</v>
      </c>
      <c r="L76" s="149"/>
    </row>
    <row r="77" spans="1:12" ht="45" customHeight="1" x14ac:dyDescent="0.15">
      <c r="A77" s="148">
        <v>5</v>
      </c>
      <c r="B77" s="59" t="e">
        <f t="shared" si="10"/>
        <v>#VALUE!</v>
      </c>
      <c r="C77" s="60">
        <v>0.64583333333333337</v>
      </c>
      <c r="D77" s="61" t="s">
        <v>278</v>
      </c>
      <c r="E77" s="68" t="s">
        <v>28</v>
      </c>
      <c r="F77" s="95"/>
      <c r="G77" s="78"/>
      <c r="H77" s="79">
        <v>43000</v>
      </c>
      <c r="I77" s="63">
        <f>Korea!$H77*0.001</f>
        <v>43</v>
      </c>
      <c r="J77" s="64"/>
      <c r="K77" s="65">
        <f>Korea!$J77*0.001</f>
        <v>0</v>
      </c>
      <c r="L77" s="149" t="s">
        <v>107</v>
      </c>
    </row>
    <row r="78" spans="1:12" ht="18" customHeight="1" x14ac:dyDescent="0.15">
      <c r="A78" s="148">
        <f t="shared" ref="A78:A84" si="11">$A$8+4</f>
        <v>5</v>
      </c>
      <c r="B78" s="59" t="e">
        <f>B76</f>
        <v>#VALUE!</v>
      </c>
      <c r="C78" s="60">
        <v>0.66666666666666663</v>
      </c>
      <c r="D78" s="61"/>
      <c r="E78" s="68"/>
      <c r="F78" s="95"/>
      <c r="G78" s="78"/>
      <c r="H78" s="79"/>
      <c r="I78" s="63">
        <f>Korea!$H78*0.001</f>
        <v>0</v>
      </c>
      <c r="J78" s="64"/>
      <c r="K78" s="65">
        <f>Korea!$J78*0.001</f>
        <v>0</v>
      </c>
      <c r="L78" s="149"/>
    </row>
    <row r="79" spans="1:12" ht="12.75" customHeight="1" x14ac:dyDescent="0.15">
      <c r="A79" s="148">
        <f t="shared" si="11"/>
        <v>5</v>
      </c>
      <c r="B79" s="59" t="e">
        <f t="shared" ref="B79:B84" si="12">B78</f>
        <v>#VALUE!</v>
      </c>
      <c r="C79" s="60">
        <v>0.70833333333333337</v>
      </c>
      <c r="D79" s="61"/>
      <c r="E79" s="95"/>
      <c r="F79" s="95"/>
      <c r="G79" s="78"/>
      <c r="H79" s="79"/>
      <c r="I79" s="63">
        <f>Korea!$H79*0.001</f>
        <v>0</v>
      </c>
      <c r="J79" s="64"/>
      <c r="K79" s="65">
        <f>Korea!$J79*0.001</f>
        <v>0</v>
      </c>
      <c r="L79" s="149"/>
    </row>
    <row r="80" spans="1:12" ht="27" customHeight="1" x14ac:dyDescent="0.15">
      <c r="A80" s="148">
        <f t="shared" si="11"/>
        <v>5</v>
      </c>
      <c r="B80" s="59" t="e">
        <f t="shared" si="12"/>
        <v>#VALUE!</v>
      </c>
      <c r="C80" s="60">
        <v>0.75</v>
      </c>
      <c r="D80" s="61" t="s">
        <v>108</v>
      </c>
      <c r="E80" s="61" t="s">
        <v>44</v>
      </c>
      <c r="F80" s="66" t="s">
        <v>109</v>
      </c>
      <c r="G80" s="84">
        <f>1550*2</f>
        <v>3100</v>
      </c>
      <c r="H80" s="79">
        <v>35000</v>
      </c>
      <c r="I80" s="63">
        <f>Korea!$H80*0.001</f>
        <v>35</v>
      </c>
      <c r="J80" s="64"/>
      <c r="K80" s="65">
        <f>Korea!$J80*0.001</f>
        <v>0</v>
      </c>
      <c r="L80" s="149"/>
    </row>
    <row r="81" spans="1:12" ht="24" customHeight="1" x14ac:dyDescent="0.15">
      <c r="A81" s="148">
        <f t="shared" si="11"/>
        <v>5</v>
      </c>
      <c r="B81" s="59" t="e">
        <f t="shared" si="12"/>
        <v>#VALUE!</v>
      </c>
      <c r="C81" s="60">
        <v>0.79166666666666663</v>
      </c>
      <c r="D81" s="61" t="s">
        <v>279</v>
      </c>
      <c r="E81" s="95" t="s">
        <v>28</v>
      </c>
      <c r="F81" s="95" t="s">
        <v>110</v>
      </c>
      <c r="G81" s="81"/>
      <c r="H81" s="80">
        <f>10000*2</f>
        <v>20000</v>
      </c>
      <c r="I81" s="63">
        <f>Korea!$H81*0.001</f>
        <v>20</v>
      </c>
      <c r="J81" s="64"/>
      <c r="K81" s="65">
        <f>Korea!$J81*0.001</f>
        <v>0</v>
      </c>
      <c r="L81" s="149" t="s">
        <v>111</v>
      </c>
    </row>
    <row r="82" spans="1:12" ht="13.5" customHeight="1" x14ac:dyDescent="0.15">
      <c r="A82" s="148">
        <f t="shared" si="11"/>
        <v>5</v>
      </c>
      <c r="B82" s="59" t="e">
        <f t="shared" si="12"/>
        <v>#VALUE!</v>
      </c>
      <c r="C82" s="60">
        <v>0.83333333333333337</v>
      </c>
      <c r="D82" s="61"/>
      <c r="E82" s="95"/>
      <c r="F82" s="95"/>
      <c r="G82" s="81"/>
      <c r="H82" s="80"/>
      <c r="I82" s="63">
        <f>Korea!$H82*0.001</f>
        <v>0</v>
      </c>
      <c r="J82" s="64"/>
      <c r="K82" s="65">
        <f>Korea!$J82*0.001</f>
        <v>0</v>
      </c>
      <c r="L82" s="149"/>
    </row>
    <row r="83" spans="1:12" ht="12.75" customHeight="1" x14ac:dyDescent="0.15">
      <c r="A83" s="148">
        <f t="shared" si="11"/>
        <v>5</v>
      </c>
      <c r="B83" s="59" t="e">
        <f t="shared" si="12"/>
        <v>#VALUE!</v>
      </c>
      <c r="C83" s="141">
        <v>0.875</v>
      </c>
      <c r="D83" s="86" t="s">
        <v>112</v>
      </c>
      <c r="E83" s="85" t="s">
        <v>6</v>
      </c>
      <c r="F83" s="67" t="s">
        <v>96</v>
      </c>
      <c r="G83" s="82"/>
      <c r="H83" s="83">
        <v>110000</v>
      </c>
      <c r="I83" s="63">
        <f>Korea!$H83*0.001</f>
        <v>110</v>
      </c>
      <c r="J83" s="64"/>
      <c r="K83" s="65">
        <f>Korea!$J83*0.001</f>
        <v>0</v>
      </c>
      <c r="L83" s="157" t="s">
        <v>13</v>
      </c>
    </row>
    <row r="84" spans="1:12" ht="12.75" customHeight="1" thickBot="1" x14ac:dyDescent="0.2">
      <c r="A84" s="151">
        <f t="shared" si="11"/>
        <v>5</v>
      </c>
      <c r="B84" s="59" t="e">
        <f t="shared" si="12"/>
        <v>#VALUE!</v>
      </c>
      <c r="C84" s="60">
        <v>0.91666666666666663</v>
      </c>
      <c r="D84" s="72"/>
      <c r="E84" s="73" t="s">
        <v>38</v>
      </c>
      <c r="F84" s="73"/>
      <c r="G84" s="87"/>
      <c r="H84" s="88"/>
      <c r="I84" s="74">
        <f>Korea!$H84*0.001</f>
        <v>0</v>
      </c>
      <c r="J84" s="64"/>
      <c r="K84" s="75">
        <f>Korea!$J84*0.001</f>
        <v>0</v>
      </c>
      <c r="L84" s="152"/>
    </row>
    <row r="85" spans="1:12" ht="24.75" customHeight="1" thickTop="1" x14ac:dyDescent="0.15">
      <c r="A85" s="146">
        <f t="shared" ref="A85:A99" si="13">$A$8+5</f>
        <v>6</v>
      </c>
      <c r="B85" s="53" t="e">
        <f>B69+1</f>
        <v>#VALUE!</v>
      </c>
      <c r="C85" s="54">
        <v>0.33333333333333331</v>
      </c>
      <c r="D85" s="55" t="s">
        <v>113</v>
      </c>
      <c r="E85" s="55" t="s">
        <v>44</v>
      </c>
      <c r="F85" s="55" t="s">
        <v>52</v>
      </c>
      <c r="G85" s="76"/>
      <c r="H85" s="77">
        <v>10000</v>
      </c>
      <c r="I85" s="56">
        <f>Korea!$H85*0.001</f>
        <v>10</v>
      </c>
      <c r="J85" s="77"/>
      <c r="K85" s="58">
        <f>Korea!$J85*0.001</f>
        <v>0</v>
      </c>
      <c r="L85" s="147"/>
    </row>
    <row r="86" spans="1:12" ht="24.75" customHeight="1" x14ac:dyDescent="0.15">
      <c r="A86" s="148">
        <f t="shared" si="13"/>
        <v>6</v>
      </c>
      <c r="B86" s="59" t="e">
        <f t="shared" ref="B86:B99" si="14">B85</f>
        <v>#VALUE!</v>
      </c>
      <c r="C86" s="60">
        <v>0.375</v>
      </c>
      <c r="D86" s="61" t="s">
        <v>303</v>
      </c>
      <c r="E86" s="95" t="s">
        <v>38</v>
      </c>
      <c r="F86" s="95" t="s">
        <v>304</v>
      </c>
      <c r="G86" s="78"/>
      <c r="H86" s="79">
        <v>10000</v>
      </c>
      <c r="I86" s="63">
        <f>Korea!$H86*0.001</f>
        <v>10</v>
      </c>
      <c r="J86" s="80"/>
      <c r="K86" s="65">
        <f>Korea!$J86*0.001</f>
        <v>0</v>
      </c>
      <c r="L86" s="149" t="s">
        <v>114</v>
      </c>
    </row>
    <row r="87" spans="1:12" ht="14.25" customHeight="1" x14ac:dyDescent="0.15">
      <c r="A87" s="148">
        <f t="shared" si="13"/>
        <v>6</v>
      </c>
      <c r="B87" s="59" t="e">
        <f t="shared" si="14"/>
        <v>#VALUE!</v>
      </c>
      <c r="C87" s="60">
        <v>0.41666666666666669</v>
      </c>
      <c r="D87" s="61" t="s">
        <v>280</v>
      </c>
      <c r="E87" s="95" t="s">
        <v>38</v>
      </c>
      <c r="F87" s="61" t="s">
        <v>97</v>
      </c>
      <c r="G87" s="81">
        <f>3100*2</f>
        <v>6200</v>
      </c>
      <c r="H87" s="80">
        <v>5000</v>
      </c>
      <c r="I87" s="63">
        <f>Korea!$H87*0.001</f>
        <v>5</v>
      </c>
      <c r="J87" s="80"/>
      <c r="K87" s="65">
        <f>Korea!$J87*0.001</f>
        <v>0</v>
      </c>
      <c r="L87" s="149"/>
    </row>
    <row r="88" spans="1:12" ht="39.75" customHeight="1" x14ac:dyDescent="0.15">
      <c r="A88" s="148">
        <f t="shared" si="13"/>
        <v>6</v>
      </c>
      <c r="B88" s="59" t="e">
        <f t="shared" si="14"/>
        <v>#VALUE!</v>
      </c>
      <c r="C88" s="60">
        <v>0.45833333333333331</v>
      </c>
      <c r="D88" s="61" t="s">
        <v>281</v>
      </c>
      <c r="E88" s="67" t="s">
        <v>44</v>
      </c>
      <c r="F88" s="66" t="s">
        <v>54</v>
      </c>
      <c r="G88" s="81"/>
      <c r="H88" s="83">
        <v>25000</v>
      </c>
      <c r="I88" s="63">
        <f>Korea!$H88*0.001</f>
        <v>25</v>
      </c>
      <c r="J88" s="80"/>
      <c r="K88" s="65">
        <f>Korea!$J88*0.001</f>
        <v>0</v>
      </c>
      <c r="L88" s="149"/>
    </row>
    <row r="89" spans="1:12" ht="27" customHeight="1" x14ac:dyDescent="0.15">
      <c r="A89" s="148">
        <f t="shared" si="13"/>
        <v>6</v>
      </c>
      <c r="B89" s="59" t="e">
        <f t="shared" si="14"/>
        <v>#VALUE!</v>
      </c>
      <c r="C89" s="60">
        <v>0.5</v>
      </c>
      <c r="D89" s="61" t="s">
        <v>115</v>
      </c>
      <c r="E89" s="67" t="s">
        <v>28</v>
      </c>
      <c r="F89" s="67"/>
      <c r="G89" s="82"/>
      <c r="H89" s="83">
        <v>0</v>
      </c>
      <c r="I89" s="63">
        <f>Korea!$H89*0.001</f>
        <v>0</v>
      </c>
      <c r="J89" s="80"/>
      <c r="K89" s="65">
        <f>Korea!$J89*0.001</f>
        <v>0</v>
      </c>
      <c r="L89" s="149"/>
    </row>
    <row r="90" spans="1:12" ht="15" customHeight="1" x14ac:dyDescent="0.15">
      <c r="A90" s="148">
        <f t="shared" si="13"/>
        <v>6</v>
      </c>
      <c r="B90" s="59" t="e">
        <f t="shared" si="14"/>
        <v>#VALUE!</v>
      </c>
      <c r="C90" s="60">
        <v>0.54166666666666663</v>
      </c>
      <c r="D90" s="61"/>
      <c r="E90" s="67"/>
      <c r="F90" s="67"/>
      <c r="G90" s="82"/>
      <c r="H90" s="83"/>
      <c r="I90" s="63">
        <f>Korea!$H90*0.001</f>
        <v>0</v>
      </c>
      <c r="J90" s="80"/>
      <c r="K90" s="65">
        <f>Korea!$J90*0.001</f>
        <v>0</v>
      </c>
      <c r="L90" s="149"/>
    </row>
    <row r="91" spans="1:12" ht="26.25" customHeight="1" x14ac:dyDescent="0.15">
      <c r="A91" s="148">
        <f t="shared" si="13"/>
        <v>6</v>
      </c>
      <c r="B91" s="59" t="e">
        <f t="shared" si="14"/>
        <v>#VALUE!</v>
      </c>
      <c r="C91" s="60">
        <v>0.58333333333333337</v>
      </c>
      <c r="D91" s="93" t="s">
        <v>116</v>
      </c>
      <c r="E91" s="67" t="s">
        <v>38</v>
      </c>
      <c r="F91" s="67"/>
      <c r="G91" s="82"/>
      <c r="H91" s="83">
        <f>49300*2</f>
        <v>98600</v>
      </c>
      <c r="I91" s="63">
        <f>Korea!$H91*0.001</f>
        <v>98.600000000000009</v>
      </c>
      <c r="J91" s="80"/>
      <c r="K91" s="65">
        <f>Korea!$J91*0.001</f>
        <v>0</v>
      </c>
      <c r="L91" s="158" t="s">
        <v>117</v>
      </c>
    </row>
    <row r="92" spans="1:12" ht="14.25" customHeight="1" x14ac:dyDescent="0.15">
      <c r="A92" s="148">
        <f t="shared" si="13"/>
        <v>6</v>
      </c>
      <c r="B92" s="59" t="e">
        <f t="shared" si="14"/>
        <v>#VALUE!</v>
      </c>
      <c r="C92" s="60">
        <v>0.625</v>
      </c>
      <c r="D92" s="61"/>
      <c r="E92" s="68"/>
      <c r="F92" s="66"/>
      <c r="G92" s="84"/>
      <c r="H92" s="79"/>
      <c r="I92" s="63">
        <f>Korea!$H92*0.001</f>
        <v>0</v>
      </c>
      <c r="J92" s="80"/>
      <c r="K92" s="65">
        <f>Korea!$J92*0.001</f>
        <v>0</v>
      </c>
      <c r="L92" s="149"/>
    </row>
    <row r="93" spans="1:12" ht="27" customHeight="1" x14ac:dyDescent="0.15">
      <c r="A93" s="148">
        <f t="shared" si="13"/>
        <v>6</v>
      </c>
      <c r="B93" s="59" t="e">
        <f t="shared" si="14"/>
        <v>#VALUE!</v>
      </c>
      <c r="C93" s="60">
        <v>0.66666666666666663</v>
      </c>
      <c r="D93" s="61" t="s">
        <v>118</v>
      </c>
      <c r="E93" s="85" t="s">
        <v>6</v>
      </c>
      <c r="F93" s="66" t="s">
        <v>119</v>
      </c>
      <c r="G93" s="84">
        <f>1250*2</f>
        <v>2500</v>
      </c>
      <c r="H93" s="79"/>
      <c r="I93" s="63">
        <f>Korea!$H93*0.001</f>
        <v>0</v>
      </c>
      <c r="J93" s="80"/>
      <c r="K93" s="65">
        <f>Korea!$J93*0.001</f>
        <v>0</v>
      </c>
      <c r="L93" s="149"/>
    </row>
    <row r="94" spans="1:12" ht="12.75" customHeight="1" x14ac:dyDescent="0.15">
      <c r="A94" s="148">
        <f t="shared" si="13"/>
        <v>6</v>
      </c>
      <c r="B94" s="59" t="e">
        <f t="shared" si="14"/>
        <v>#VALUE!</v>
      </c>
      <c r="C94" s="60">
        <v>0.70833333333333337</v>
      </c>
      <c r="D94" s="61" t="s">
        <v>120</v>
      </c>
      <c r="E94" s="95" t="s">
        <v>28</v>
      </c>
      <c r="F94" s="95" t="s">
        <v>69</v>
      </c>
      <c r="G94" s="78"/>
      <c r="H94" s="79">
        <v>0</v>
      </c>
      <c r="I94" s="63">
        <f>Korea!$H94*0.001</f>
        <v>0</v>
      </c>
      <c r="J94" s="80"/>
      <c r="K94" s="65">
        <f>Korea!$J94*0.001</f>
        <v>0</v>
      </c>
      <c r="L94" s="149" t="s">
        <v>121</v>
      </c>
    </row>
    <row r="95" spans="1:12" ht="33" customHeight="1" x14ac:dyDescent="0.15">
      <c r="A95" s="148">
        <f t="shared" si="13"/>
        <v>6</v>
      </c>
      <c r="B95" s="59" t="e">
        <f t="shared" si="14"/>
        <v>#VALUE!</v>
      </c>
      <c r="C95" s="60">
        <v>0.75</v>
      </c>
      <c r="D95" s="61" t="s">
        <v>282</v>
      </c>
      <c r="E95" s="61" t="s">
        <v>44</v>
      </c>
      <c r="F95" s="61" t="s">
        <v>62</v>
      </c>
      <c r="G95" s="81"/>
      <c r="H95" s="80">
        <v>50000</v>
      </c>
      <c r="I95" s="63">
        <f>Korea!$H95*0.001</f>
        <v>50</v>
      </c>
      <c r="J95" s="80"/>
      <c r="K95" s="65">
        <f>Korea!$J95*0.001</f>
        <v>0</v>
      </c>
      <c r="L95" s="149"/>
    </row>
    <row r="96" spans="1:12" ht="27.75" customHeight="1" x14ac:dyDescent="0.15">
      <c r="A96" s="148">
        <f t="shared" si="13"/>
        <v>6</v>
      </c>
      <c r="B96" s="59" t="e">
        <f t="shared" si="14"/>
        <v>#VALUE!</v>
      </c>
      <c r="C96" s="60">
        <v>0.79166666666666663</v>
      </c>
      <c r="D96" s="61" t="s">
        <v>305</v>
      </c>
      <c r="E96" s="85" t="s">
        <v>28</v>
      </c>
      <c r="F96" s="66"/>
      <c r="G96" s="84"/>
      <c r="H96" s="79">
        <v>10000</v>
      </c>
      <c r="I96" s="63">
        <f>Korea!$H96*0.001</f>
        <v>10</v>
      </c>
      <c r="J96" s="80"/>
      <c r="K96" s="65">
        <f>Korea!$J96*0.001</f>
        <v>0</v>
      </c>
      <c r="L96" s="149"/>
    </row>
    <row r="97" spans="1:12" ht="12.75" customHeight="1" x14ac:dyDescent="0.15">
      <c r="A97" s="148">
        <f t="shared" si="13"/>
        <v>6</v>
      </c>
      <c r="B97" s="59" t="e">
        <f t="shared" si="14"/>
        <v>#VALUE!</v>
      </c>
      <c r="C97" s="60">
        <v>0.83333333333333337</v>
      </c>
      <c r="D97" s="61" t="s">
        <v>122</v>
      </c>
      <c r="E97" s="85" t="s">
        <v>28</v>
      </c>
      <c r="F97" s="66"/>
      <c r="G97" s="84"/>
      <c r="H97" s="79">
        <v>20000</v>
      </c>
      <c r="I97" s="63">
        <f>Korea!$H97*0.001</f>
        <v>20</v>
      </c>
      <c r="J97" s="80"/>
      <c r="K97" s="65">
        <f>Korea!$J97*0.001</f>
        <v>0</v>
      </c>
      <c r="L97" s="149"/>
    </row>
    <row r="98" spans="1:12" ht="12.75" customHeight="1" x14ac:dyDescent="0.15">
      <c r="A98" s="148">
        <f t="shared" si="13"/>
        <v>6</v>
      </c>
      <c r="B98" s="59" t="e">
        <f t="shared" si="14"/>
        <v>#VALUE!</v>
      </c>
      <c r="C98" s="60">
        <v>0.875</v>
      </c>
      <c r="D98" s="86" t="s">
        <v>123</v>
      </c>
      <c r="E98" s="85" t="s">
        <v>6</v>
      </c>
      <c r="F98" s="67" t="s">
        <v>64</v>
      </c>
      <c r="G98" s="82"/>
      <c r="H98" s="83">
        <v>95000</v>
      </c>
      <c r="I98" s="63">
        <f>Korea!$H98*0.001</f>
        <v>95</v>
      </c>
      <c r="J98" s="80"/>
      <c r="K98" s="65">
        <f>Korea!$J98*0.001</f>
        <v>0</v>
      </c>
      <c r="L98" s="149" t="s">
        <v>15</v>
      </c>
    </row>
    <row r="99" spans="1:12" ht="12.75" customHeight="1" thickBot="1" x14ac:dyDescent="0.2">
      <c r="A99" s="151">
        <f t="shared" si="13"/>
        <v>6</v>
      </c>
      <c r="B99" s="59" t="e">
        <f t="shared" si="14"/>
        <v>#VALUE!</v>
      </c>
      <c r="C99" s="71">
        <v>0.91666666666666663</v>
      </c>
      <c r="D99" s="72" t="s">
        <v>50</v>
      </c>
      <c r="E99" s="73" t="s">
        <v>38</v>
      </c>
      <c r="F99" s="73"/>
      <c r="G99" s="87"/>
      <c r="H99" s="88">
        <v>0</v>
      </c>
      <c r="I99" s="74">
        <f>Korea!$H99*0.001</f>
        <v>0</v>
      </c>
      <c r="J99" s="80"/>
      <c r="K99" s="89">
        <f>Korea!$J99*0.001</f>
        <v>0</v>
      </c>
      <c r="L99" s="152"/>
    </row>
    <row r="100" spans="1:12" ht="14" thickTop="1" x14ac:dyDescent="0.15">
      <c r="A100" s="146">
        <f t="shared" ref="A100:A114" si="15">$A$8+6</f>
        <v>7</v>
      </c>
      <c r="B100" s="53" t="e">
        <f>B85+1</f>
        <v>#VALUE!</v>
      </c>
      <c r="C100" s="54">
        <v>0.33333333333333331</v>
      </c>
      <c r="D100" s="55" t="s">
        <v>51</v>
      </c>
      <c r="E100" s="55" t="s">
        <v>44</v>
      </c>
      <c r="F100" s="55"/>
      <c r="G100" s="76"/>
      <c r="H100" s="77">
        <v>10000</v>
      </c>
      <c r="I100" s="56">
        <f>Korea!$H100*0.001</f>
        <v>10</v>
      </c>
      <c r="J100" s="57"/>
      <c r="K100" s="58">
        <f>Korea!$J100*0.001</f>
        <v>0</v>
      </c>
      <c r="L100" s="147"/>
    </row>
    <row r="101" spans="1:12" ht="13" x14ac:dyDescent="0.15">
      <c r="A101" s="148">
        <f t="shared" si="15"/>
        <v>7</v>
      </c>
      <c r="B101" s="59" t="e">
        <f t="shared" ref="B101:B114" si="16">B100</f>
        <v>#VALUE!</v>
      </c>
      <c r="C101" s="60">
        <v>0.375</v>
      </c>
      <c r="D101" s="61" t="s">
        <v>124</v>
      </c>
      <c r="E101" s="61" t="s">
        <v>28</v>
      </c>
      <c r="F101" s="61" t="s">
        <v>125</v>
      </c>
      <c r="G101" s="81">
        <f>1650*2</f>
        <v>3300</v>
      </c>
      <c r="H101" s="80">
        <v>10000</v>
      </c>
      <c r="I101" s="63">
        <f>Korea!$H101*0.001</f>
        <v>10</v>
      </c>
      <c r="J101" s="64"/>
      <c r="K101" s="65">
        <f>Korea!$J101*0.001</f>
        <v>0</v>
      </c>
      <c r="L101" s="149" t="s">
        <v>126</v>
      </c>
    </row>
    <row r="102" spans="1:12" ht="13" x14ac:dyDescent="0.15">
      <c r="A102" s="148">
        <f t="shared" si="15"/>
        <v>7</v>
      </c>
      <c r="B102" s="59" t="e">
        <f t="shared" si="16"/>
        <v>#VALUE!</v>
      </c>
      <c r="C102" s="60">
        <v>0.41666666666666669</v>
      </c>
      <c r="D102" s="66"/>
      <c r="E102" s="95"/>
      <c r="F102" s="130"/>
      <c r="G102" s="78"/>
      <c r="H102" s="79"/>
      <c r="I102" s="63">
        <f>Korea!$H102*0.001</f>
        <v>0</v>
      </c>
      <c r="J102" s="64"/>
      <c r="K102" s="65">
        <f>Korea!$J102*0.001</f>
        <v>0</v>
      </c>
      <c r="L102" s="149"/>
    </row>
    <row r="103" spans="1:12" ht="13" x14ac:dyDescent="0.15">
      <c r="A103" s="148">
        <f t="shared" si="15"/>
        <v>7</v>
      </c>
      <c r="B103" s="59" t="e">
        <f t="shared" si="16"/>
        <v>#VALUE!</v>
      </c>
      <c r="C103" s="60">
        <v>0.45833333333333331</v>
      </c>
      <c r="D103" s="66" t="s">
        <v>127</v>
      </c>
      <c r="E103" s="95" t="s">
        <v>28</v>
      </c>
      <c r="F103" s="95" t="s">
        <v>128</v>
      </c>
      <c r="G103" s="78">
        <f>1650*2</f>
        <v>3300</v>
      </c>
      <c r="H103" s="79">
        <v>12000</v>
      </c>
      <c r="I103" s="63">
        <f>Korea!$H103*0.001</f>
        <v>12</v>
      </c>
      <c r="J103" s="64"/>
      <c r="K103" s="65">
        <f>Korea!$J103*0.001</f>
        <v>0</v>
      </c>
      <c r="L103" s="149" t="s">
        <v>129</v>
      </c>
    </row>
    <row r="104" spans="1:12" ht="13" x14ac:dyDescent="0.15">
      <c r="A104" s="148">
        <f t="shared" si="15"/>
        <v>7</v>
      </c>
      <c r="B104" s="59" t="e">
        <f t="shared" si="16"/>
        <v>#VALUE!</v>
      </c>
      <c r="C104" s="60">
        <v>0.5</v>
      </c>
      <c r="D104" s="66"/>
      <c r="E104" s="95"/>
      <c r="F104" s="130"/>
      <c r="G104" s="78"/>
      <c r="H104" s="79"/>
      <c r="I104" s="63">
        <f>Korea!$H104*0.001</f>
        <v>0</v>
      </c>
      <c r="J104" s="64"/>
      <c r="K104" s="65">
        <f>Korea!$J104*0.001</f>
        <v>0</v>
      </c>
      <c r="L104" s="149"/>
    </row>
    <row r="105" spans="1:12" ht="13" x14ac:dyDescent="0.15">
      <c r="A105" s="148">
        <f t="shared" si="15"/>
        <v>7</v>
      </c>
      <c r="B105" s="59" t="e">
        <f t="shared" si="16"/>
        <v>#VALUE!</v>
      </c>
      <c r="C105" s="60">
        <v>0.54166666666666663</v>
      </c>
      <c r="D105" s="66"/>
      <c r="E105" s="67"/>
      <c r="F105" s="67"/>
      <c r="G105" s="82"/>
      <c r="H105" s="83"/>
      <c r="I105" s="63">
        <f>Korea!$H105*0.001</f>
        <v>0</v>
      </c>
      <c r="J105" s="64"/>
      <c r="K105" s="65">
        <f>Korea!$J105*0.001</f>
        <v>0</v>
      </c>
      <c r="L105" s="149"/>
    </row>
    <row r="106" spans="1:12" ht="26" x14ac:dyDescent="0.15">
      <c r="A106" s="148">
        <f t="shared" si="15"/>
        <v>7</v>
      </c>
      <c r="B106" s="59" t="e">
        <f t="shared" si="16"/>
        <v>#VALUE!</v>
      </c>
      <c r="C106" s="60">
        <v>0.58333333333333337</v>
      </c>
      <c r="D106" s="66" t="s">
        <v>283</v>
      </c>
      <c r="E106" s="67" t="s">
        <v>44</v>
      </c>
      <c r="F106" s="67" t="s">
        <v>76</v>
      </c>
      <c r="G106" s="82"/>
      <c r="H106" s="83">
        <v>40000</v>
      </c>
      <c r="I106" s="63">
        <f>Korea!$H106*0.001</f>
        <v>40</v>
      </c>
      <c r="J106" s="64"/>
      <c r="K106" s="65">
        <f>Korea!$J106*0.001</f>
        <v>0</v>
      </c>
      <c r="L106" s="149"/>
    </row>
    <row r="107" spans="1:12" ht="13" x14ac:dyDescent="0.15">
      <c r="A107" s="148">
        <f t="shared" si="15"/>
        <v>7</v>
      </c>
      <c r="B107" s="59" t="e">
        <f t="shared" si="16"/>
        <v>#VALUE!</v>
      </c>
      <c r="C107" s="60">
        <v>0.625</v>
      </c>
      <c r="D107" s="61" t="s">
        <v>130</v>
      </c>
      <c r="E107" s="67" t="s">
        <v>28</v>
      </c>
      <c r="F107" s="67" t="s">
        <v>93</v>
      </c>
      <c r="G107" s="82">
        <f>1650*2</f>
        <v>3300</v>
      </c>
      <c r="H107" s="83">
        <v>0</v>
      </c>
      <c r="I107" s="63">
        <f>Korea!$H107*0.001</f>
        <v>0</v>
      </c>
      <c r="J107" s="64"/>
      <c r="K107" s="65">
        <f>Korea!$J107*0.001</f>
        <v>0</v>
      </c>
      <c r="L107" s="149"/>
    </row>
    <row r="108" spans="1:12" ht="13" x14ac:dyDescent="0.15">
      <c r="A108" s="148">
        <f t="shared" si="15"/>
        <v>7</v>
      </c>
      <c r="B108" s="59" t="e">
        <f t="shared" si="16"/>
        <v>#VALUE!</v>
      </c>
      <c r="C108" s="60">
        <v>0.66666666666666663</v>
      </c>
      <c r="D108" s="61" t="s">
        <v>131</v>
      </c>
      <c r="E108" s="67" t="s">
        <v>28</v>
      </c>
      <c r="F108" s="66" t="s">
        <v>56</v>
      </c>
      <c r="G108" s="84"/>
      <c r="H108" s="79">
        <v>6000</v>
      </c>
      <c r="I108" s="63">
        <f>Korea!$H108*0.001</f>
        <v>6</v>
      </c>
      <c r="J108" s="64"/>
      <c r="K108" s="65">
        <f>Korea!$J108*0.001</f>
        <v>0</v>
      </c>
      <c r="L108" s="149" t="s">
        <v>132</v>
      </c>
    </row>
    <row r="109" spans="1:12" ht="39" x14ac:dyDescent="0.15">
      <c r="A109" s="148">
        <f t="shared" si="15"/>
        <v>7</v>
      </c>
      <c r="B109" s="59" t="e">
        <f t="shared" si="16"/>
        <v>#VALUE!</v>
      </c>
      <c r="C109" s="60">
        <v>0.70833333333333337</v>
      </c>
      <c r="D109" s="61" t="s">
        <v>133</v>
      </c>
      <c r="E109" s="67" t="s">
        <v>28</v>
      </c>
      <c r="F109" s="66" t="s">
        <v>134</v>
      </c>
      <c r="G109" s="78"/>
      <c r="H109" s="79">
        <v>0</v>
      </c>
      <c r="I109" s="63">
        <f>Korea!$H109*0.001</f>
        <v>0</v>
      </c>
      <c r="J109" s="64"/>
      <c r="K109" s="65">
        <f>Korea!$J109*0.001</f>
        <v>0</v>
      </c>
      <c r="L109" s="149"/>
    </row>
    <row r="110" spans="1:12" ht="13" x14ac:dyDescent="0.15">
      <c r="A110" s="148">
        <f t="shared" si="15"/>
        <v>7</v>
      </c>
      <c r="B110" s="59" t="e">
        <f t="shared" si="16"/>
        <v>#VALUE!</v>
      </c>
      <c r="C110" s="60">
        <v>0.75</v>
      </c>
      <c r="D110" s="61"/>
      <c r="E110" s="67"/>
      <c r="F110" s="95"/>
      <c r="G110" s="84"/>
      <c r="H110" s="79"/>
      <c r="I110" s="63">
        <f>Korea!$H110*0.001</f>
        <v>0</v>
      </c>
      <c r="J110" s="64"/>
      <c r="K110" s="65">
        <f>Korea!$J110*0.001</f>
        <v>0</v>
      </c>
      <c r="L110" s="149"/>
    </row>
    <row r="111" spans="1:12" ht="13" x14ac:dyDescent="0.15">
      <c r="A111" s="148">
        <f t="shared" si="15"/>
        <v>7</v>
      </c>
      <c r="B111" s="59" t="e">
        <f t="shared" si="16"/>
        <v>#VALUE!</v>
      </c>
      <c r="C111" s="60">
        <v>0.79166666666666663</v>
      </c>
      <c r="D111" s="61" t="s">
        <v>135</v>
      </c>
      <c r="E111" s="85" t="s">
        <v>44</v>
      </c>
      <c r="F111" s="66" t="s">
        <v>62</v>
      </c>
      <c r="G111" s="84"/>
      <c r="H111" s="79">
        <v>40000</v>
      </c>
      <c r="I111" s="63">
        <f>Korea!$H111*0.001</f>
        <v>40</v>
      </c>
      <c r="J111" s="64"/>
      <c r="K111" s="65">
        <f>Korea!$J111*0.001</f>
        <v>0</v>
      </c>
      <c r="L111" s="149"/>
    </row>
    <row r="112" spans="1:12" ht="13" x14ac:dyDescent="0.15">
      <c r="A112" s="148">
        <f t="shared" si="15"/>
        <v>7</v>
      </c>
      <c r="B112" s="59" t="e">
        <f t="shared" si="16"/>
        <v>#VALUE!</v>
      </c>
      <c r="C112" s="60">
        <v>0.83333333333333337</v>
      </c>
      <c r="D112" s="61"/>
      <c r="E112" s="85"/>
      <c r="F112" s="66"/>
      <c r="G112" s="84"/>
      <c r="H112" s="79"/>
      <c r="I112" s="63">
        <f>Korea!$H112*0.001</f>
        <v>0</v>
      </c>
      <c r="J112" s="64"/>
      <c r="K112" s="65">
        <f>Korea!$J112*0.001</f>
        <v>0</v>
      </c>
      <c r="L112" s="149"/>
    </row>
    <row r="113" spans="1:12" ht="13" x14ac:dyDescent="0.15">
      <c r="A113" s="148">
        <f t="shared" si="15"/>
        <v>7</v>
      </c>
      <c r="B113" s="59" t="e">
        <f t="shared" si="16"/>
        <v>#VALUE!</v>
      </c>
      <c r="C113" s="141">
        <v>0.875</v>
      </c>
      <c r="D113" s="86" t="s">
        <v>136</v>
      </c>
      <c r="E113" s="85" t="s">
        <v>6</v>
      </c>
      <c r="F113" s="67" t="s">
        <v>54</v>
      </c>
      <c r="G113" s="82"/>
      <c r="H113" s="83">
        <v>95000</v>
      </c>
      <c r="I113" s="63">
        <f>Korea!$H113*0.001</f>
        <v>95</v>
      </c>
      <c r="J113" s="64"/>
      <c r="K113" s="65">
        <f>Korea!$J113*0.001</f>
        <v>0</v>
      </c>
      <c r="L113" s="149" t="s">
        <v>15</v>
      </c>
    </row>
    <row r="114" spans="1:12" ht="14" thickBot="1" x14ac:dyDescent="0.2">
      <c r="A114" s="151">
        <f t="shared" si="15"/>
        <v>7</v>
      </c>
      <c r="B114" s="59" t="e">
        <f t="shared" si="16"/>
        <v>#VALUE!</v>
      </c>
      <c r="C114" s="71">
        <v>0.91666666666666663</v>
      </c>
      <c r="D114" s="72" t="s">
        <v>50</v>
      </c>
      <c r="E114" s="73" t="s">
        <v>38</v>
      </c>
      <c r="F114" s="73"/>
      <c r="G114" s="87"/>
      <c r="H114" s="88">
        <v>0</v>
      </c>
      <c r="I114" s="74">
        <f>Korea!$H114*0.001</f>
        <v>0</v>
      </c>
      <c r="J114" s="64"/>
      <c r="K114" s="75">
        <f>Korea!$J114*0.001</f>
        <v>0</v>
      </c>
      <c r="L114" s="152"/>
    </row>
    <row r="115" spans="1:12" ht="14" thickTop="1" x14ac:dyDescent="0.15">
      <c r="A115" s="146">
        <v>8</v>
      </c>
      <c r="B115" s="53" t="e">
        <f>B100+1</f>
        <v>#VALUE!</v>
      </c>
      <c r="C115" s="54">
        <v>0.33333333333333331</v>
      </c>
      <c r="D115" s="55" t="s">
        <v>51</v>
      </c>
      <c r="E115" s="55" t="s">
        <v>44</v>
      </c>
      <c r="F115" s="55"/>
      <c r="G115" s="76"/>
      <c r="H115" s="77">
        <v>10000</v>
      </c>
      <c r="I115" s="56">
        <f>Korea!$H115*0.001</f>
        <v>10</v>
      </c>
      <c r="J115" s="77"/>
      <c r="K115" s="58">
        <f>Korea!$J115*0.001</f>
        <v>0</v>
      </c>
      <c r="L115" s="147"/>
    </row>
    <row r="116" spans="1:12" ht="26" x14ac:dyDescent="0.15">
      <c r="A116" s="148">
        <v>8</v>
      </c>
      <c r="B116" s="59" t="e">
        <f t="shared" ref="B116:B129" si="17">B115</f>
        <v>#VALUE!</v>
      </c>
      <c r="C116" s="60">
        <v>0.375</v>
      </c>
      <c r="D116" s="61" t="s">
        <v>137</v>
      </c>
      <c r="E116" s="61" t="s">
        <v>38</v>
      </c>
      <c r="F116" s="95" t="s">
        <v>138</v>
      </c>
      <c r="G116" s="78">
        <f>1550*2</f>
        <v>3100</v>
      </c>
      <c r="H116" s="79">
        <f>11000*2</f>
        <v>22000</v>
      </c>
      <c r="I116" s="63">
        <f>Korea!$H116*0.001</f>
        <v>22</v>
      </c>
      <c r="J116" s="80"/>
      <c r="K116" s="65">
        <f>Korea!$J116*0.001</f>
        <v>0</v>
      </c>
      <c r="L116" s="188" t="s">
        <v>284</v>
      </c>
    </row>
    <row r="117" spans="1:12" ht="13" x14ac:dyDescent="0.15">
      <c r="A117" s="148">
        <v>8</v>
      </c>
      <c r="B117" s="59" t="e">
        <f t="shared" si="17"/>
        <v>#VALUE!</v>
      </c>
      <c r="C117" s="60">
        <v>0.41666666666666669</v>
      </c>
      <c r="D117" s="61" t="s">
        <v>139</v>
      </c>
      <c r="E117" s="61" t="s">
        <v>38</v>
      </c>
      <c r="F117" s="61"/>
      <c r="G117" s="81"/>
      <c r="H117" s="80">
        <v>8000</v>
      </c>
      <c r="I117" s="63">
        <f>Korea!$H117*0.001</f>
        <v>8</v>
      </c>
      <c r="J117" s="80"/>
      <c r="K117" s="65">
        <f>Korea!$J117*0.001</f>
        <v>0</v>
      </c>
      <c r="L117" s="149"/>
    </row>
    <row r="118" spans="1:12" ht="26" x14ac:dyDescent="0.15">
      <c r="A118" s="148">
        <v>8</v>
      </c>
      <c r="B118" s="59" t="e">
        <f t="shared" si="17"/>
        <v>#VALUE!</v>
      </c>
      <c r="C118" s="60">
        <v>0.45833333333333331</v>
      </c>
      <c r="D118" s="61" t="s">
        <v>140</v>
      </c>
      <c r="E118" s="67" t="s">
        <v>28</v>
      </c>
      <c r="F118" s="66" t="s">
        <v>141</v>
      </c>
      <c r="G118" s="81">
        <f>1550*2</f>
        <v>3100</v>
      </c>
      <c r="H118" s="80">
        <v>6000</v>
      </c>
      <c r="I118" s="63">
        <f>Korea!$H118*0.001</f>
        <v>6</v>
      </c>
      <c r="J118" s="80"/>
      <c r="K118" s="65">
        <f>Korea!$J118*0.001</f>
        <v>0</v>
      </c>
      <c r="L118" s="149" t="s">
        <v>142</v>
      </c>
    </row>
    <row r="119" spans="1:12" ht="13" x14ac:dyDescent="0.15">
      <c r="A119" s="148">
        <v>8</v>
      </c>
      <c r="B119" s="59" t="e">
        <f t="shared" si="17"/>
        <v>#VALUE!</v>
      </c>
      <c r="C119" s="60">
        <v>0.5</v>
      </c>
      <c r="D119" s="61"/>
      <c r="E119" s="67"/>
      <c r="F119" s="67"/>
      <c r="G119" s="82"/>
      <c r="H119" s="83"/>
      <c r="I119" s="63">
        <f>Korea!$H119*0.001</f>
        <v>0</v>
      </c>
      <c r="J119" s="80"/>
      <c r="K119" s="65">
        <f>Korea!$J119*0.001</f>
        <v>0</v>
      </c>
      <c r="L119" s="149"/>
    </row>
    <row r="120" spans="1:12" ht="39" x14ac:dyDescent="0.15">
      <c r="A120" s="148">
        <v>8</v>
      </c>
      <c r="B120" s="59" t="e">
        <f t="shared" si="17"/>
        <v>#VALUE!</v>
      </c>
      <c r="C120" s="60">
        <v>0.54166666666666663</v>
      </c>
      <c r="D120" s="61" t="s">
        <v>143</v>
      </c>
      <c r="E120" s="67" t="s">
        <v>44</v>
      </c>
      <c r="F120" s="67" t="s">
        <v>144</v>
      </c>
      <c r="G120" s="82">
        <f>1550*2</f>
        <v>3100</v>
      </c>
      <c r="H120" s="83">
        <v>40000</v>
      </c>
      <c r="I120" s="63">
        <f>Korea!$H120*0.001</f>
        <v>40</v>
      </c>
      <c r="J120" s="80"/>
      <c r="K120" s="65">
        <f>Korea!$J120*0.001</f>
        <v>0</v>
      </c>
      <c r="L120" s="149"/>
    </row>
    <row r="121" spans="1:12" ht="13" x14ac:dyDescent="0.15">
      <c r="A121" s="148">
        <v>8</v>
      </c>
      <c r="B121" s="59" t="e">
        <f t="shared" si="17"/>
        <v>#VALUE!</v>
      </c>
      <c r="C121" s="60">
        <v>0.58333333333333337</v>
      </c>
      <c r="D121" s="94" t="s">
        <v>145</v>
      </c>
      <c r="E121" s="67" t="s">
        <v>28</v>
      </c>
      <c r="F121" s="67" t="s">
        <v>72</v>
      </c>
      <c r="G121" s="82"/>
      <c r="H121" s="83">
        <v>0</v>
      </c>
      <c r="I121" s="63">
        <f>Korea!$H121*0.001</f>
        <v>0</v>
      </c>
      <c r="J121" s="80">
        <v>0</v>
      </c>
      <c r="K121" s="65">
        <f>Korea!$J121*0.001</f>
        <v>0</v>
      </c>
      <c r="L121" s="149"/>
    </row>
    <row r="122" spans="1:12" ht="65" x14ac:dyDescent="0.15">
      <c r="A122" s="148">
        <v>8</v>
      </c>
      <c r="B122" s="59" t="e">
        <f t="shared" si="17"/>
        <v>#VALUE!</v>
      </c>
      <c r="C122" s="60">
        <v>0.625</v>
      </c>
      <c r="D122" s="61" t="s">
        <v>146</v>
      </c>
      <c r="E122" s="68" t="s">
        <v>28</v>
      </c>
      <c r="F122" s="66" t="s">
        <v>119</v>
      </c>
      <c r="G122" s="84">
        <f>1550*2</f>
        <v>3100</v>
      </c>
      <c r="H122" s="79">
        <v>30000</v>
      </c>
      <c r="I122" s="63">
        <f>Korea!$H122*0.001</f>
        <v>30</v>
      </c>
      <c r="J122" s="80"/>
      <c r="K122" s="65">
        <f>Korea!$J122*0.001</f>
        <v>0</v>
      </c>
      <c r="L122" s="154" t="s">
        <v>147</v>
      </c>
    </row>
    <row r="123" spans="1:12" ht="13" x14ac:dyDescent="0.15">
      <c r="A123" s="148">
        <v>8</v>
      </c>
      <c r="B123" s="59" t="e">
        <f t="shared" si="17"/>
        <v>#VALUE!</v>
      </c>
      <c r="C123" s="60">
        <v>0.66666666666666663</v>
      </c>
      <c r="D123" s="94" t="s">
        <v>285</v>
      </c>
      <c r="E123" s="66" t="s">
        <v>6</v>
      </c>
      <c r="F123" s="66" t="s">
        <v>59</v>
      </c>
      <c r="G123" s="78">
        <f>1550*2</f>
        <v>3100</v>
      </c>
      <c r="H123" s="79">
        <v>0</v>
      </c>
      <c r="I123" s="63">
        <f>Korea!$H123*0.001</f>
        <v>0</v>
      </c>
      <c r="J123" s="64"/>
      <c r="K123" s="65">
        <f>Korea!$J123*0.001</f>
        <v>0</v>
      </c>
      <c r="L123" s="149"/>
    </row>
    <row r="124" spans="1:12" ht="13" x14ac:dyDescent="0.15">
      <c r="A124" s="148">
        <v>8</v>
      </c>
      <c r="B124" s="59" t="e">
        <f t="shared" si="17"/>
        <v>#VALUE!</v>
      </c>
      <c r="C124" s="60">
        <v>0.70833333333333337</v>
      </c>
      <c r="D124" s="61" t="s">
        <v>307</v>
      </c>
      <c r="E124" s="85" t="s">
        <v>44</v>
      </c>
      <c r="F124" s="66" t="s">
        <v>160</v>
      </c>
      <c r="G124" s="84"/>
      <c r="H124" s="79"/>
      <c r="I124" s="63">
        <f>Korea!$H124*0.001</f>
        <v>0</v>
      </c>
      <c r="J124" s="64"/>
      <c r="K124" s="65">
        <f>Korea!$J124*0.001</f>
        <v>0</v>
      </c>
      <c r="L124" s="149"/>
    </row>
    <row r="125" spans="1:12" ht="26" x14ac:dyDescent="0.15">
      <c r="A125" s="148">
        <v>8</v>
      </c>
      <c r="B125" s="59" t="e">
        <f t="shared" si="17"/>
        <v>#VALUE!</v>
      </c>
      <c r="C125" s="60">
        <v>0.75</v>
      </c>
      <c r="D125" s="61" t="s">
        <v>162</v>
      </c>
      <c r="E125" s="85" t="s">
        <v>44</v>
      </c>
      <c r="F125" s="66" t="s">
        <v>72</v>
      </c>
      <c r="G125" s="84"/>
      <c r="H125" s="79">
        <v>40000</v>
      </c>
      <c r="I125" s="63">
        <f>Korea!$H125*0.001</f>
        <v>40</v>
      </c>
      <c r="J125" s="64"/>
      <c r="K125" s="65">
        <f>Korea!$J125*0.001</f>
        <v>0</v>
      </c>
      <c r="L125" s="149"/>
    </row>
    <row r="126" spans="1:12" ht="13" x14ac:dyDescent="0.15">
      <c r="A126" s="148">
        <v>8</v>
      </c>
      <c r="B126" s="59" t="e">
        <f t="shared" si="17"/>
        <v>#VALUE!</v>
      </c>
      <c r="C126" s="60">
        <v>0.79166666666666663</v>
      </c>
      <c r="D126" s="61" t="s">
        <v>163</v>
      </c>
      <c r="E126" s="66" t="s">
        <v>28</v>
      </c>
      <c r="F126" s="95" t="s">
        <v>54</v>
      </c>
      <c r="G126" s="78"/>
      <c r="H126" s="79"/>
      <c r="I126" s="63">
        <f>Korea!$H126*0.001</f>
        <v>0</v>
      </c>
      <c r="J126" s="64"/>
      <c r="K126" s="65">
        <f>Korea!$J126*0.001</f>
        <v>0</v>
      </c>
      <c r="L126" s="149"/>
    </row>
    <row r="127" spans="1:12" ht="13" x14ac:dyDescent="0.15">
      <c r="A127" s="148">
        <v>8</v>
      </c>
      <c r="B127" s="59" t="e">
        <f t="shared" si="17"/>
        <v>#VALUE!</v>
      </c>
      <c r="C127" s="60">
        <v>0.83333333333333337</v>
      </c>
      <c r="D127" s="94"/>
      <c r="E127" s="66"/>
      <c r="F127" s="61"/>
      <c r="G127" s="81"/>
      <c r="H127" s="80">
        <v>0</v>
      </c>
      <c r="I127" s="63">
        <f>Korea!$H127*0.001</f>
        <v>0</v>
      </c>
      <c r="J127" s="80"/>
      <c r="K127" s="65">
        <f>Korea!$J127*0.001</f>
        <v>0</v>
      </c>
      <c r="L127" s="149"/>
    </row>
    <row r="128" spans="1:12" ht="13" x14ac:dyDescent="0.15">
      <c r="A128" s="148">
        <v>8</v>
      </c>
      <c r="B128" s="59" t="e">
        <f t="shared" si="17"/>
        <v>#VALUE!</v>
      </c>
      <c r="C128" s="60">
        <v>0.875</v>
      </c>
      <c r="D128" s="86" t="s">
        <v>149</v>
      </c>
      <c r="E128" s="85" t="s">
        <v>6</v>
      </c>
      <c r="F128" s="67"/>
      <c r="G128" s="82"/>
      <c r="H128" s="83">
        <v>90000</v>
      </c>
      <c r="I128" s="63">
        <f>Korea!$H128*0.001</f>
        <v>90</v>
      </c>
      <c r="J128" s="80"/>
      <c r="K128" s="65">
        <f>Korea!$J128*0.001</f>
        <v>0</v>
      </c>
      <c r="L128" s="149" t="s">
        <v>311</v>
      </c>
    </row>
    <row r="129" spans="1:12" ht="14" thickBot="1" x14ac:dyDescent="0.2">
      <c r="A129" s="151">
        <v>8</v>
      </c>
      <c r="B129" s="59" t="e">
        <f t="shared" si="17"/>
        <v>#VALUE!</v>
      </c>
      <c r="C129" s="71">
        <v>0.91666666666666663</v>
      </c>
      <c r="D129" s="72" t="s">
        <v>50</v>
      </c>
      <c r="E129" s="73" t="s">
        <v>38</v>
      </c>
      <c r="F129" s="73"/>
      <c r="G129" s="87"/>
      <c r="H129" s="88">
        <v>60000</v>
      </c>
      <c r="I129" s="74">
        <f>Korea!$H129*0.001</f>
        <v>60</v>
      </c>
      <c r="J129" s="80"/>
      <c r="K129" s="89">
        <f>Korea!$J129*0.001</f>
        <v>0</v>
      </c>
      <c r="L129" s="152" t="s">
        <v>150</v>
      </c>
    </row>
    <row r="130" spans="1:12" ht="14" thickTop="1" x14ac:dyDescent="0.15">
      <c r="A130" s="146">
        <v>9</v>
      </c>
      <c r="B130" s="53" t="e">
        <f>B115+1</f>
        <v>#VALUE!</v>
      </c>
      <c r="C130" s="54">
        <v>0.33333333333333331</v>
      </c>
      <c r="D130" s="55" t="s">
        <v>51</v>
      </c>
      <c r="E130" s="55" t="s">
        <v>44</v>
      </c>
      <c r="F130" s="55" t="s">
        <v>47</v>
      </c>
      <c r="G130" s="76"/>
      <c r="H130" s="77">
        <v>10000</v>
      </c>
      <c r="I130" s="56">
        <f>Korea!$H130*0.001</f>
        <v>10</v>
      </c>
      <c r="J130" s="57"/>
      <c r="K130" s="58">
        <f>Korea!$J130*0.001</f>
        <v>0</v>
      </c>
      <c r="L130" s="147"/>
    </row>
    <row r="131" spans="1:12" ht="29.25" customHeight="1" x14ac:dyDescent="0.15">
      <c r="A131" s="148">
        <v>9</v>
      </c>
      <c r="B131" s="59" t="e">
        <f t="shared" ref="B131:B144" si="18">B130</f>
        <v>#VALUE!</v>
      </c>
      <c r="C131" s="60">
        <v>0.375</v>
      </c>
      <c r="D131" s="61" t="s">
        <v>151</v>
      </c>
      <c r="E131" s="61" t="s">
        <v>28</v>
      </c>
      <c r="F131" s="95" t="s">
        <v>152</v>
      </c>
      <c r="G131" s="78">
        <f>1700*2</f>
        <v>3400</v>
      </c>
      <c r="H131" s="96">
        <v>0</v>
      </c>
      <c r="I131" s="63">
        <f>Korea!$H131*0.001</f>
        <v>0</v>
      </c>
      <c r="J131" s="64"/>
      <c r="K131" s="65">
        <f>Korea!$J131*0.001</f>
        <v>0</v>
      </c>
      <c r="L131" s="149"/>
    </row>
    <row r="132" spans="1:12" ht="15.75" customHeight="1" x14ac:dyDescent="0.15">
      <c r="A132" s="148">
        <v>9</v>
      </c>
      <c r="B132" s="59" t="e">
        <f t="shared" si="18"/>
        <v>#VALUE!</v>
      </c>
      <c r="C132" s="60">
        <v>0.41666666666666669</v>
      </c>
      <c r="D132" s="61"/>
      <c r="E132" s="61"/>
      <c r="F132" s="95"/>
      <c r="G132" s="78"/>
      <c r="H132" s="96"/>
      <c r="I132" s="63">
        <f>Korea!$H132*0.001</f>
        <v>0</v>
      </c>
      <c r="J132" s="64"/>
      <c r="K132" s="65">
        <f>Korea!$J132*0.001</f>
        <v>0</v>
      </c>
      <c r="L132" s="149"/>
    </row>
    <row r="133" spans="1:12" ht="24.75" customHeight="1" x14ac:dyDescent="0.15">
      <c r="A133" s="148">
        <v>9</v>
      </c>
      <c r="B133" s="59" t="e">
        <f t="shared" si="18"/>
        <v>#VALUE!</v>
      </c>
      <c r="C133" s="60">
        <v>0.45833333333333331</v>
      </c>
      <c r="D133" s="94" t="s">
        <v>153</v>
      </c>
      <c r="E133" s="61" t="s">
        <v>44</v>
      </c>
      <c r="F133" s="95" t="s">
        <v>154</v>
      </c>
      <c r="G133" s="78">
        <v>2400</v>
      </c>
      <c r="H133" s="96">
        <v>50000</v>
      </c>
      <c r="I133" s="63">
        <f>Korea!$H133*0.001</f>
        <v>50</v>
      </c>
      <c r="J133" s="64"/>
      <c r="K133" s="65">
        <f>Korea!$J133*0.001</f>
        <v>0</v>
      </c>
      <c r="L133" s="149"/>
    </row>
    <row r="134" spans="1:12" ht="27" customHeight="1" x14ac:dyDescent="0.15">
      <c r="A134" s="148">
        <v>9</v>
      </c>
      <c r="B134" s="59" t="e">
        <f t="shared" si="18"/>
        <v>#VALUE!</v>
      </c>
      <c r="C134" s="60">
        <v>0.5</v>
      </c>
      <c r="D134" s="94" t="s">
        <v>155</v>
      </c>
      <c r="E134" s="61" t="s">
        <v>28</v>
      </c>
      <c r="F134" s="66" t="s">
        <v>156</v>
      </c>
      <c r="G134" s="78"/>
      <c r="H134" s="96">
        <v>10000</v>
      </c>
      <c r="I134" s="63">
        <f>Korea!$H134*0.001</f>
        <v>10</v>
      </c>
      <c r="J134" s="64"/>
      <c r="K134" s="65">
        <f>Korea!$J134*0.001</f>
        <v>0</v>
      </c>
      <c r="L134" s="149"/>
    </row>
    <row r="135" spans="1:12" ht="29.25" customHeight="1" x14ac:dyDescent="0.15">
      <c r="A135" s="148">
        <v>9</v>
      </c>
      <c r="B135" s="59" t="e">
        <f t="shared" si="18"/>
        <v>#VALUE!</v>
      </c>
      <c r="C135" s="60">
        <v>0.54166666666666663</v>
      </c>
      <c r="D135" s="61" t="s">
        <v>157</v>
      </c>
      <c r="E135" s="61" t="s">
        <v>28</v>
      </c>
      <c r="F135" s="95" t="s">
        <v>158</v>
      </c>
      <c r="G135" s="78"/>
      <c r="H135" s="96">
        <v>0</v>
      </c>
      <c r="I135" s="63">
        <f>Korea!$H135*0.001</f>
        <v>0</v>
      </c>
      <c r="J135" s="64"/>
      <c r="K135" s="65">
        <f>Korea!$J135*0.001</f>
        <v>0</v>
      </c>
      <c r="L135" s="149"/>
    </row>
    <row r="136" spans="1:12" ht="15.75" customHeight="1" x14ac:dyDescent="0.15">
      <c r="A136" s="148">
        <v>9</v>
      </c>
      <c r="B136" s="59" t="e">
        <f t="shared" si="18"/>
        <v>#VALUE!</v>
      </c>
      <c r="C136" s="60">
        <v>0.58333333333333337</v>
      </c>
      <c r="D136" s="94" t="s">
        <v>159</v>
      </c>
      <c r="E136" s="61" t="s">
        <v>28</v>
      </c>
      <c r="F136" s="66" t="s">
        <v>160</v>
      </c>
      <c r="G136" s="78">
        <f>1300*2</f>
        <v>2600</v>
      </c>
      <c r="H136" s="96">
        <v>40000</v>
      </c>
      <c r="I136" s="63">
        <f>Korea!$H136*0.001</f>
        <v>40</v>
      </c>
      <c r="J136" s="64"/>
      <c r="K136" s="65">
        <f>Korea!$J136*0.001</f>
        <v>0</v>
      </c>
      <c r="L136" s="149" t="s">
        <v>161</v>
      </c>
    </row>
    <row r="137" spans="1:12" ht="15.75" customHeight="1" x14ac:dyDescent="0.15">
      <c r="A137" s="148">
        <v>9</v>
      </c>
      <c r="B137" s="59" t="e">
        <f t="shared" si="18"/>
        <v>#VALUE!</v>
      </c>
      <c r="C137" s="60">
        <v>0.625</v>
      </c>
      <c r="D137" s="61"/>
      <c r="E137" s="66"/>
      <c r="F137" s="67"/>
      <c r="G137" s="82"/>
      <c r="H137" s="83"/>
      <c r="I137" s="63">
        <f>Korea!$H137*0.001</f>
        <v>0</v>
      </c>
      <c r="J137" s="64"/>
      <c r="K137" s="65">
        <f>Korea!$J137*0.001</f>
        <v>0</v>
      </c>
      <c r="L137" s="149"/>
    </row>
    <row r="138" spans="1:12" ht="15.75" customHeight="1" x14ac:dyDescent="0.15">
      <c r="A138" s="148">
        <v>9</v>
      </c>
      <c r="B138" s="59" t="e">
        <f t="shared" si="18"/>
        <v>#VALUE!</v>
      </c>
      <c r="C138" s="60">
        <v>0.66666666666666663</v>
      </c>
      <c r="D138" s="94"/>
      <c r="E138" s="66"/>
      <c r="F138" s="67"/>
      <c r="G138" s="82"/>
      <c r="H138" s="83"/>
      <c r="I138" s="63">
        <f>Korea!$H138*0.001</f>
        <v>0</v>
      </c>
      <c r="J138" s="64"/>
      <c r="K138" s="65">
        <f>Korea!$J138*0.001</f>
        <v>0</v>
      </c>
      <c r="L138" s="149"/>
    </row>
    <row r="139" spans="1:12" ht="15.75" customHeight="1" x14ac:dyDescent="0.15">
      <c r="A139" s="148">
        <v>9</v>
      </c>
      <c r="B139" s="59" t="e">
        <f t="shared" si="18"/>
        <v>#VALUE!</v>
      </c>
      <c r="C139" s="60">
        <v>0.70833333333333337</v>
      </c>
      <c r="D139" s="61"/>
      <c r="E139" s="68"/>
      <c r="F139" s="130"/>
      <c r="G139" s="78"/>
      <c r="H139" s="79"/>
      <c r="I139" s="63">
        <f>Korea!$H139*0.001</f>
        <v>0</v>
      </c>
      <c r="J139" s="64"/>
      <c r="K139" s="65">
        <f>Korea!$J139*0.001</f>
        <v>0</v>
      </c>
      <c r="L139" s="149"/>
    </row>
    <row r="140" spans="1:12" ht="15.75" customHeight="1" x14ac:dyDescent="0.15">
      <c r="A140" s="148">
        <v>9</v>
      </c>
      <c r="B140" s="59" t="e">
        <f t="shared" si="18"/>
        <v>#VALUE!</v>
      </c>
      <c r="C140" s="60">
        <v>0.75</v>
      </c>
      <c r="D140" s="61"/>
      <c r="E140" s="68"/>
      <c r="F140" s="66"/>
      <c r="G140" s="84"/>
      <c r="H140" s="79"/>
      <c r="I140" s="63">
        <f>Korea!$H140*0.001</f>
        <v>0</v>
      </c>
      <c r="J140" s="64"/>
      <c r="K140" s="65">
        <f>Korea!$J140*0.001</f>
        <v>0</v>
      </c>
      <c r="L140" s="149"/>
    </row>
    <row r="141" spans="1:12" ht="15.75" customHeight="1" x14ac:dyDescent="0.15">
      <c r="A141" s="148">
        <v>9</v>
      </c>
      <c r="B141" s="59" t="e">
        <f t="shared" si="18"/>
        <v>#VALUE!</v>
      </c>
      <c r="C141" s="60">
        <v>0.79166666666666663</v>
      </c>
      <c r="D141" s="61" t="s">
        <v>148</v>
      </c>
      <c r="E141" s="85" t="s">
        <v>44</v>
      </c>
      <c r="F141" s="61" t="s">
        <v>90</v>
      </c>
      <c r="G141" s="81">
        <v>2400</v>
      </c>
      <c r="H141" s="80">
        <v>45000</v>
      </c>
      <c r="I141" s="63">
        <f>Korea!$H141*0.001</f>
        <v>45</v>
      </c>
      <c r="J141" s="64"/>
      <c r="K141" s="65">
        <f>Korea!$J141*0.001</f>
        <v>0</v>
      </c>
      <c r="L141" s="149"/>
    </row>
    <row r="142" spans="1:12" ht="15.75" customHeight="1" x14ac:dyDescent="0.15">
      <c r="A142" s="148">
        <v>9</v>
      </c>
      <c r="B142" s="59" t="e">
        <f t="shared" si="18"/>
        <v>#VALUE!</v>
      </c>
      <c r="C142" s="60">
        <v>0.83333333333333337</v>
      </c>
      <c r="D142" s="61"/>
      <c r="E142" s="66"/>
      <c r="F142" s="95"/>
      <c r="G142" s="78"/>
      <c r="H142" s="79"/>
      <c r="I142" s="63">
        <f>Korea!$H142*0.001</f>
        <v>0</v>
      </c>
      <c r="J142" s="64"/>
      <c r="K142" s="65">
        <f>Korea!$J142*0.001</f>
        <v>0</v>
      </c>
      <c r="L142" s="149"/>
    </row>
    <row r="143" spans="1:12" ht="15.75" customHeight="1" x14ac:dyDescent="0.15">
      <c r="A143" s="148">
        <v>9</v>
      </c>
      <c r="B143" s="59" t="e">
        <f t="shared" si="18"/>
        <v>#VALUE!</v>
      </c>
      <c r="C143" s="60">
        <v>0.875</v>
      </c>
      <c r="D143" s="86" t="s">
        <v>149</v>
      </c>
      <c r="E143" s="61" t="s">
        <v>6</v>
      </c>
      <c r="F143" s="61" t="s">
        <v>78</v>
      </c>
      <c r="G143" s="81">
        <f>1200*2</f>
        <v>2400</v>
      </c>
      <c r="H143" s="80">
        <v>90000</v>
      </c>
      <c r="I143" s="63">
        <f>Korea!$H143*0.001</f>
        <v>90</v>
      </c>
      <c r="J143" s="64"/>
      <c r="K143" s="65">
        <f>Korea!$J143*0.001</f>
        <v>0</v>
      </c>
      <c r="L143" s="149" t="s">
        <v>311</v>
      </c>
    </row>
    <row r="144" spans="1:12" ht="15.75" customHeight="1" thickBot="1" x14ac:dyDescent="0.2">
      <c r="A144" s="151">
        <v>9</v>
      </c>
      <c r="B144" s="59" t="e">
        <f t="shared" si="18"/>
        <v>#VALUE!</v>
      </c>
      <c r="C144" s="71">
        <v>0.91666666666666663</v>
      </c>
      <c r="D144" s="72" t="s">
        <v>50</v>
      </c>
      <c r="E144" s="73" t="s">
        <v>38</v>
      </c>
      <c r="F144" s="73"/>
      <c r="G144" s="87"/>
      <c r="H144" s="88">
        <v>0</v>
      </c>
      <c r="I144" s="74">
        <f>Korea!$H144*0.001</f>
        <v>0</v>
      </c>
      <c r="J144" s="64"/>
      <c r="K144" s="75">
        <f>Korea!$J144*0.001</f>
        <v>0</v>
      </c>
      <c r="L144" s="152"/>
    </row>
    <row r="145" spans="1:12" ht="15.75" customHeight="1" thickTop="1" x14ac:dyDescent="0.15">
      <c r="A145" s="159">
        <v>10</v>
      </c>
      <c r="B145" s="97" t="e">
        <f>B130+1</f>
        <v>#VALUE!</v>
      </c>
      <c r="C145" s="54">
        <v>0.33333333333333331</v>
      </c>
      <c r="D145" s="55" t="s">
        <v>51</v>
      </c>
      <c r="E145" s="55" t="s">
        <v>44</v>
      </c>
      <c r="F145" s="55" t="s">
        <v>47</v>
      </c>
      <c r="G145" s="76"/>
      <c r="H145" s="77">
        <v>10000</v>
      </c>
      <c r="I145" s="56">
        <f>Korea!$H145*0.001</f>
        <v>10</v>
      </c>
      <c r="J145" s="77"/>
      <c r="K145" s="58">
        <f>Korea!$J145*0.001</f>
        <v>0</v>
      </c>
      <c r="L145" s="147"/>
    </row>
    <row r="146" spans="1:12" ht="27.75" customHeight="1" x14ac:dyDescent="0.15">
      <c r="A146" s="160">
        <v>10</v>
      </c>
      <c r="B146" s="98" t="e">
        <f t="shared" ref="B146:B148" si="19">B145</f>
        <v>#VALUE!</v>
      </c>
      <c r="C146" s="60">
        <v>0.375</v>
      </c>
      <c r="D146" s="94" t="s">
        <v>165</v>
      </c>
      <c r="E146" s="66" t="s">
        <v>28</v>
      </c>
      <c r="F146" s="66" t="s">
        <v>308</v>
      </c>
      <c r="G146" s="81">
        <f>1550*2</f>
        <v>3100</v>
      </c>
      <c r="H146" s="80">
        <f>1000*2</f>
        <v>2000</v>
      </c>
      <c r="I146" s="63">
        <f>Korea!$H146*0.001</f>
        <v>2</v>
      </c>
      <c r="J146" s="99"/>
      <c r="K146" s="65">
        <f>Korea!$J146*0.001</f>
        <v>0</v>
      </c>
      <c r="L146" s="149" t="s">
        <v>238</v>
      </c>
    </row>
    <row r="147" spans="1:12" ht="15.75" customHeight="1" x14ac:dyDescent="0.15">
      <c r="A147" s="160">
        <v>10</v>
      </c>
      <c r="B147" s="98" t="e">
        <f t="shared" si="19"/>
        <v>#VALUE!</v>
      </c>
      <c r="C147" s="60">
        <v>0.41666666666666669</v>
      </c>
      <c r="D147" s="61" t="s">
        <v>166</v>
      </c>
      <c r="E147" s="61" t="s">
        <v>28</v>
      </c>
      <c r="F147" s="67" t="s">
        <v>309</v>
      </c>
      <c r="G147" s="82"/>
      <c r="H147" s="83">
        <v>0</v>
      </c>
      <c r="I147" s="63">
        <f>Korea!$H147*0.001</f>
        <v>0</v>
      </c>
      <c r="J147" s="80"/>
      <c r="K147" s="65">
        <f>Korea!$J147*0.001</f>
        <v>0</v>
      </c>
      <c r="L147" s="149"/>
    </row>
    <row r="148" spans="1:12" ht="15.75" customHeight="1" x14ac:dyDescent="0.15">
      <c r="A148" s="160">
        <v>10</v>
      </c>
      <c r="B148" s="98" t="e">
        <f t="shared" si="19"/>
        <v>#VALUE!</v>
      </c>
      <c r="C148" s="60">
        <v>0.45833333333333331</v>
      </c>
      <c r="D148" s="94"/>
      <c r="E148" s="66"/>
      <c r="F148" s="66"/>
      <c r="G148" s="81"/>
      <c r="H148" s="80"/>
      <c r="I148" s="63">
        <f>Korea!$H148*0.001</f>
        <v>0</v>
      </c>
      <c r="J148" s="99"/>
      <c r="K148" s="65">
        <f>Korea!$J148*0.001</f>
        <v>0</v>
      </c>
      <c r="L148" s="149"/>
    </row>
    <row r="149" spans="1:12" ht="15.75" customHeight="1" x14ac:dyDescent="0.15">
      <c r="A149" s="160">
        <v>10</v>
      </c>
      <c r="B149" s="98" t="e">
        <f>B145</f>
        <v>#VALUE!</v>
      </c>
      <c r="C149" s="60">
        <v>0.5</v>
      </c>
      <c r="D149" s="61" t="s">
        <v>167</v>
      </c>
      <c r="E149" s="67" t="s">
        <v>44</v>
      </c>
      <c r="F149" s="67" t="s">
        <v>169</v>
      </c>
      <c r="G149" s="82"/>
      <c r="H149" s="83">
        <v>30000</v>
      </c>
      <c r="I149" s="63">
        <f>Korea!$H149*0.001</f>
        <v>30</v>
      </c>
      <c r="J149" s="80"/>
      <c r="K149" s="65">
        <f>Korea!$J149*0.001</f>
        <v>0</v>
      </c>
      <c r="L149" s="149"/>
    </row>
    <row r="150" spans="1:12" ht="19.5" customHeight="1" x14ac:dyDescent="0.15">
      <c r="A150" s="161">
        <v>10</v>
      </c>
      <c r="B150" s="100" t="e">
        <f t="shared" ref="B150:B159" si="20">B149</f>
        <v>#VALUE!</v>
      </c>
      <c r="C150" s="60">
        <v>0.54166666666666663</v>
      </c>
      <c r="D150" s="61" t="s">
        <v>170</v>
      </c>
      <c r="E150" s="67" t="s">
        <v>38</v>
      </c>
      <c r="F150" s="67" t="s">
        <v>310</v>
      </c>
      <c r="G150" s="82"/>
      <c r="H150" s="83">
        <v>15000</v>
      </c>
      <c r="I150" s="63">
        <f>Korea!$H150*0.001</f>
        <v>15</v>
      </c>
      <c r="J150" s="80"/>
      <c r="K150" s="65">
        <f>Korea!$J150*0.001</f>
        <v>0</v>
      </c>
      <c r="L150" s="149"/>
    </row>
    <row r="151" spans="1:12" ht="33.75" customHeight="1" x14ac:dyDescent="0.15">
      <c r="A151" s="160">
        <v>10</v>
      </c>
      <c r="B151" s="98" t="e">
        <f t="shared" si="20"/>
        <v>#VALUE!</v>
      </c>
      <c r="C151" s="60">
        <v>0.58333333333333337</v>
      </c>
      <c r="D151" s="61" t="s">
        <v>168</v>
      </c>
      <c r="E151" s="67" t="s">
        <v>28</v>
      </c>
      <c r="F151" s="67"/>
      <c r="G151" s="82"/>
      <c r="H151" s="83">
        <v>0</v>
      </c>
      <c r="I151" s="63">
        <f>Korea!$H151*0.001</f>
        <v>0</v>
      </c>
      <c r="J151" s="80"/>
      <c r="K151" s="65">
        <f>Korea!$J151*0.001</f>
        <v>0</v>
      </c>
      <c r="L151" s="149"/>
    </row>
    <row r="152" spans="1:12" ht="24.75" customHeight="1" x14ac:dyDescent="0.15">
      <c r="A152" s="161">
        <v>10</v>
      </c>
      <c r="B152" s="100" t="e">
        <f t="shared" si="20"/>
        <v>#VALUE!</v>
      </c>
      <c r="C152" s="60">
        <v>0.625</v>
      </c>
      <c r="D152" s="94" t="s">
        <v>171</v>
      </c>
      <c r="E152" s="68" t="s">
        <v>28</v>
      </c>
      <c r="F152" s="66"/>
      <c r="G152" s="84"/>
      <c r="H152" s="79">
        <v>15000</v>
      </c>
      <c r="I152" s="63">
        <f>Korea!$H152*0.001</f>
        <v>15</v>
      </c>
      <c r="J152" s="80"/>
      <c r="K152" s="65">
        <f>Korea!$J152*0.001</f>
        <v>0</v>
      </c>
      <c r="L152" s="149"/>
    </row>
    <row r="153" spans="1:12" ht="15.75" customHeight="1" x14ac:dyDescent="0.15">
      <c r="A153" s="160">
        <v>10</v>
      </c>
      <c r="B153" s="98" t="e">
        <f t="shared" si="20"/>
        <v>#VALUE!</v>
      </c>
      <c r="C153" s="60">
        <v>0.66666666666666663</v>
      </c>
      <c r="D153" s="94"/>
      <c r="E153" s="85"/>
      <c r="F153" s="66"/>
      <c r="G153" s="84"/>
      <c r="H153" s="79"/>
      <c r="I153" s="63">
        <f>Korea!$H153*0.001</f>
        <v>0</v>
      </c>
      <c r="J153" s="80"/>
      <c r="K153" s="65">
        <f>Korea!$J153*0.001</f>
        <v>0</v>
      </c>
      <c r="L153" s="149"/>
    </row>
    <row r="154" spans="1:12" ht="15.75" customHeight="1" x14ac:dyDescent="0.15">
      <c r="A154" s="161">
        <v>10</v>
      </c>
      <c r="B154" s="100" t="e">
        <f t="shared" si="20"/>
        <v>#VALUE!</v>
      </c>
      <c r="C154" s="60">
        <v>0.70833333333333337</v>
      </c>
      <c r="D154" s="61" t="s">
        <v>172</v>
      </c>
      <c r="E154" s="95" t="s">
        <v>28</v>
      </c>
      <c r="F154" s="95" t="s">
        <v>194</v>
      </c>
      <c r="G154" s="78">
        <f>1550*2</f>
        <v>3100</v>
      </c>
      <c r="H154" s="79">
        <v>0</v>
      </c>
      <c r="I154" s="63">
        <f>Korea!$H154*0.001</f>
        <v>0</v>
      </c>
      <c r="J154" s="80"/>
      <c r="K154" s="65">
        <f>Korea!$J154*0.001</f>
        <v>0</v>
      </c>
      <c r="L154" s="149"/>
    </row>
    <row r="155" spans="1:12" ht="15.75" customHeight="1" x14ac:dyDescent="0.15">
      <c r="A155" s="160">
        <v>10</v>
      </c>
      <c r="B155" s="98" t="e">
        <f t="shared" si="20"/>
        <v>#VALUE!</v>
      </c>
      <c r="C155" s="60">
        <v>0.75</v>
      </c>
      <c r="D155" s="61" t="s">
        <v>306</v>
      </c>
      <c r="E155" s="95" t="s">
        <v>28</v>
      </c>
      <c r="F155" s="61" t="s">
        <v>76</v>
      </c>
      <c r="G155" s="81"/>
      <c r="H155" s="80">
        <v>0</v>
      </c>
      <c r="I155" s="63">
        <f>Korea!$H155*0.001</f>
        <v>0</v>
      </c>
      <c r="J155" s="80"/>
      <c r="K155" s="65">
        <f>Korea!$J155*0.001</f>
        <v>0</v>
      </c>
      <c r="L155" s="149"/>
    </row>
    <row r="156" spans="1:12" ht="32.25" customHeight="1" x14ac:dyDescent="0.15">
      <c r="A156" s="161">
        <v>10</v>
      </c>
      <c r="B156" s="100" t="e">
        <f t="shared" si="20"/>
        <v>#VALUE!</v>
      </c>
      <c r="C156" s="60">
        <v>0.79166666666666663</v>
      </c>
      <c r="D156" s="61" t="s">
        <v>286</v>
      </c>
      <c r="E156" s="85" t="s">
        <v>44</v>
      </c>
      <c r="F156" s="66" t="s">
        <v>76</v>
      </c>
      <c r="G156" s="84"/>
      <c r="H156" s="79">
        <v>40000</v>
      </c>
      <c r="I156" s="63">
        <f>Korea!$H156*0.001</f>
        <v>40</v>
      </c>
      <c r="J156" s="80"/>
      <c r="K156" s="65">
        <f>Korea!$J156*0.001</f>
        <v>0</v>
      </c>
      <c r="L156" s="149"/>
    </row>
    <row r="157" spans="1:12" ht="15.75" customHeight="1" x14ac:dyDescent="0.15">
      <c r="A157" s="160">
        <v>10</v>
      </c>
      <c r="B157" s="98" t="e">
        <f t="shared" si="20"/>
        <v>#VALUE!</v>
      </c>
      <c r="C157" s="60">
        <v>0.83333333333333337</v>
      </c>
      <c r="D157" s="61" t="s">
        <v>173</v>
      </c>
      <c r="E157" s="85" t="s">
        <v>28</v>
      </c>
      <c r="F157" s="66" t="s">
        <v>56</v>
      </c>
      <c r="G157" s="84"/>
      <c r="H157" s="79">
        <v>24000</v>
      </c>
      <c r="I157" s="63">
        <f>Korea!$H157*0.001</f>
        <v>24</v>
      </c>
      <c r="J157" s="80"/>
      <c r="K157" s="65">
        <f>Korea!$J157*0.001</f>
        <v>0</v>
      </c>
      <c r="L157" s="149" t="s">
        <v>174</v>
      </c>
    </row>
    <row r="158" spans="1:12" ht="15.75" customHeight="1" x14ac:dyDescent="0.15">
      <c r="A158" s="161">
        <v>10</v>
      </c>
      <c r="B158" s="100" t="e">
        <f t="shared" si="20"/>
        <v>#VALUE!</v>
      </c>
      <c r="C158" s="60">
        <v>0.875</v>
      </c>
      <c r="D158" s="86" t="s">
        <v>149</v>
      </c>
      <c r="E158" s="85" t="s">
        <v>6</v>
      </c>
      <c r="F158" s="67" t="s">
        <v>175</v>
      </c>
      <c r="G158" s="82">
        <f>1550*2</f>
        <v>3100</v>
      </c>
      <c r="H158" s="83">
        <v>90000</v>
      </c>
      <c r="I158" s="63">
        <f>Korea!$H158*0.001</f>
        <v>90</v>
      </c>
      <c r="J158" s="80"/>
      <c r="K158" s="65">
        <f>Korea!$J158*0.001</f>
        <v>0</v>
      </c>
      <c r="L158" s="149" t="s">
        <v>311</v>
      </c>
    </row>
    <row r="159" spans="1:12" ht="15.75" customHeight="1" thickBot="1" x14ac:dyDescent="0.2">
      <c r="A159" s="162">
        <v>10</v>
      </c>
      <c r="B159" s="100" t="e">
        <f t="shared" si="20"/>
        <v>#VALUE!</v>
      </c>
      <c r="C159" s="101">
        <v>0.91666666666666663</v>
      </c>
      <c r="D159" s="72" t="s">
        <v>50</v>
      </c>
      <c r="E159" s="73" t="s">
        <v>38</v>
      </c>
      <c r="F159" s="73"/>
      <c r="G159" s="87"/>
      <c r="H159" s="88">
        <v>0</v>
      </c>
      <c r="I159" s="74">
        <f>Korea!$H159*0.001</f>
        <v>0</v>
      </c>
      <c r="J159" s="80"/>
      <c r="K159" s="89">
        <f>Korea!$J159*0.001</f>
        <v>0</v>
      </c>
      <c r="L159" s="152"/>
    </row>
    <row r="160" spans="1:12" ht="15.75" customHeight="1" thickTop="1" x14ac:dyDescent="0.15">
      <c r="A160" s="159">
        <v>11</v>
      </c>
      <c r="B160" s="97" t="e">
        <f>B145+1</f>
        <v>#VALUE!</v>
      </c>
      <c r="C160" s="102">
        <v>0.33333333333333331</v>
      </c>
      <c r="D160" s="55" t="s">
        <v>51</v>
      </c>
      <c r="E160" s="55" t="s">
        <v>44</v>
      </c>
      <c r="F160" s="55" t="s">
        <v>47</v>
      </c>
      <c r="G160" s="76"/>
      <c r="H160" s="77">
        <v>10000</v>
      </c>
      <c r="I160" s="56">
        <f>Korea!$H160*0.001</f>
        <v>10</v>
      </c>
      <c r="J160" s="57"/>
      <c r="K160" s="58">
        <f>Korea!$J160*0.001</f>
        <v>0</v>
      </c>
      <c r="L160" s="147"/>
    </row>
    <row r="161" spans="1:12" ht="26.25" customHeight="1" x14ac:dyDescent="0.15">
      <c r="A161" s="160">
        <v>11</v>
      </c>
      <c r="B161" s="98" t="e">
        <f t="shared" ref="B161:B174" si="21">B160</f>
        <v>#VALUE!</v>
      </c>
      <c r="C161" s="103">
        <v>0.375</v>
      </c>
      <c r="D161" s="61" t="s">
        <v>176</v>
      </c>
      <c r="E161" s="61" t="s">
        <v>38</v>
      </c>
      <c r="F161" s="95" t="s">
        <v>177</v>
      </c>
      <c r="G161" s="78">
        <f>1550*2</f>
        <v>3100</v>
      </c>
      <c r="H161" s="79">
        <f>20000*2</f>
        <v>40000</v>
      </c>
      <c r="I161" s="63">
        <f>Korea!$H161*0.001</f>
        <v>40</v>
      </c>
      <c r="J161" s="64"/>
      <c r="K161" s="65">
        <f>Korea!$J161*0.001</f>
        <v>0</v>
      </c>
      <c r="L161" s="154" t="s">
        <v>178</v>
      </c>
    </row>
    <row r="162" spans="1:12" ht="15.75" customHeight="1" x14ac:dyDescent="0.15">
      <c r="A162" s="161">
        <v>11</v>
      </c>
      <c r="B162" s="100" t="e">
        <f t="shared" si="21"/>
        <v>#VALUE!</v>
      </c>
      <c r="C162" s="104">
        <v>0.41666666666666669</v>
      </c>
      <c r="D162" s="61"/>
      <c r="E162" s="61"/>
      <c r="F162" s="61"/>
      <c r="G162" s="81"/>
      <c r="H162" s="80"/>
      <c r="I162" s="63">
        <f>Korea!$H162*0.001</f>
        <v>0</v>
      </c>
      <c r="J162" s="64"/>
      <c r="K162" s="65">
        <f>Korea!$J162*0.001</f>
        <v>0</v>
      </c>
      <c r="L162" s="163" t="s">
        <v>179</v>
      </c>
    </row>
    <row r="163" spans="1:12" ht="15.75" customHeight="1" x14ac:dyDescent="0.15">
      <c r="A163" s="160">
        <v>11</v>
      </c>
      <c r="B163" s="98" t="e">
        <f t="shared" si="21"/>
        <v>#VALUE!</v>
      </c>
      <c r="C163" s="103">
        <v>0.45833333333333331</v>
      </c>
      <c r="D163" s="66" t="s">
        <v>180</v>
      </c>
      <c r="E163" s="66" t="s">
        <v>38</v>
      </c>
      <c r="F163" s="66"/>
      <c r="G163" s="81"/>
      <c r="H163" s="80">
        <v>8000</v>
      </c>
      <c r="I163" s="63">
        <f>Korea!$H163*0.001</f>
        <v>8</v>
      </c>
      <c r="J163" s="64"/>
      <c r="K163" s="65">
        <f>Korea!$J163*0.001</f>
        <v>0</v>
      </c>
      <c r="L163" s="149"/>
    </row>
    <row r="164" spans="1:12" ht="15.75" customHeight="1" x14ac:dyDescent="0.15">
      <c r="A164" s="161">
        <v>11</v>
      </c>
      <c r="B164" s="100" t="e">
        <f t="shared" si="21"/>
        <v>#VALUE!</v>
      </c>
      <c r="C164" s="104">
        <v>0.5</v>
      </c>
      <c r="D164" s="61" t="s">
        <v>181</v>
      </c>
      <c r="E164" s="67" t="s">
        <v>44</v>
      </c>
      <c r="F164" s="67" t="s">
        <v>164</v>
      </c>
      <c r="G164" s="82"/>
      <c r="H164" s="83">
        <v>30000</v>
      </c>
      <c r="I164" s="63">
        <f>Korea!$H164*0.001</f>
        <v>30</v>
      </c>
      <c r="J164" s="64"/>
      <c r="K164" s="65">
        <f>Korea!$J164*0.001</f>
        <v>0</v>
      </c>
      <c r="L164" s="149"/>
    </row>
    <row r="165" spans="1:12" ht="15.75" customHeight="1" x14ac:dyDescent="0.15">
      <c r="A165" s="160">
        <v>11</v>
      </c>
      <c r="B165" s="98" t="e">
        <f t="shared" si="21"/>
        <v>#VALUE!</v>
      </c>
      <c r="C165" s="103">
        <v>0.54166666666666663</v>
      </c>
      <c r="D165" s="61" t="s">
        <v>183</v>
      </c>
      <c r="E165" s="67" t="s">
        <v>28</v>
      </c>
      <c r="F165" s="66" t="s">
        <v>313</v>
      </c>
      <c r="G165" s="84">
        <f>1400*2</f>
        <v>2800</v>
      </c>
      <c r="H165" s="79">
        <f>8000*2</f>
        <v>16000</v>
      </c>
      <c r="I165" s="63">
        <f>Korea!$H165*0.001</f>
        <v>16</v>
      </c>
      <c r="J165" s="80"/>
      <c r="K165" s="65">
        <f>Korea!$J165*0.001</f>
        <v>0</v>
      </c>
      <c r="L165" s="149" t="s">
        <v>287</v>
      </c>
    </row>
    <row r="166" spans="1:12" ht="15.75" customHeight="1" x14ac:dyDescent="0.15">
      <c r="A166" s="161">
        <v>11</v>
      </c>
      <c r="B166" s="100" t="e">
        <f t="shared" si="21"/>
        <v>#VALUE!</v>
      </c>
      <c r="C166" s="104">
        <v>0.58333333333333337</v>
      </c>
      <c r="D166" s="61" t="s">
        <v>289</v>
      </c>
      <c r="E166" s="61" t="s">
        <v>28</v>
      </c>
      <c r="F166" s="61"/>
      <c r="G166" s="81"/>
      <c r="H166" s="80">
        <v>10000</v>
      </c>
      <c r="I166" s="63">
        <f>Korea!$H166*0.001</f>
        <v>10</v>
      </c>
      <c r="J166" s="64"/>
      <c r="K166" s="65">
        <f>Korea!$J166*0.001</f>
        <v>0</v>
      </c>
      <c r="L166" s="149"/>
    </row>
    <row r="167" spans="1:12" ht="15.75" customHeight="1" x14ac:dyDescent="0.15">
      <c r="A167" s="160">
        <v>11</v>
      </c>
      <c r="B167" s="98" t="e">
        <f t="shared" si="21"/>
        <v>#VALUE!</v>
      </c>
      <c r="C167" s="103">
        <v>0.625</v>
      </c>
      <c r="D167" s="61" t="s">
        <v>182</v>
      </c>
      <c r="E167" s="68" t="s">
        <v>28</v>
      </c>
      <c r="F167" s="67" t="s">
        <v>144</v>
      </c>
      <c r="G167" s="82">
        <f>1400*2</f>
        <v>2800</v>
      </c>
      <c r="H167" s="83">
        <f>8000*2</f>
        <v>16000</v>
      </c>
      <c r="I167" s="63">
        <f>Korea!$H167*0.001</f>
        <v>16</v>
      </c>
      <c r="J167" s="80"/>
      <c r="K167" s="65">
        <f>Korea!$J167*0.001</f>
        <v>0</v>
      </c>
      <c r="L167" s="149" t="s">
        <v>288</v>
      </c>
    </row>
    <row r="168" spans="1:12" ht="15.75" customHeight="1" x14ac:dyDescent="0.15">
      <c r="A168" s="161">
        <v>11</v>
      </c>
      <c r="B168" s="100" t="e">
        <f t="shared" si="21"/>
        <v>#VALUE!</v>
      </c>
      <c r="C168" s="104">
        <v>0.66666666666666663</v>
      </c>
      <c r="D168" s="61"/>
      <c r="E168" s="61" t="s">
        <v>28</v>
      </c>
      <c r="F168" s="61"/>
      <c r="G168" s="81"/>
      <c r="H168" s="80"/>
      <c r="I168" s="63">
        <f>Korea!$H168*0.001</f>
        <v>0</v>
      </c>
      <c r="J168" s="64"/>
      <c r="K168" s="65">
        <f>Korea!$J168*0.001</f>
        <v>0</v>
      </c>
      <c r="L168" s="149"/>
    </row>
    <row r="169" spans="1:12" ht="15.75" customHeight="1" x14ac:dyDescent="0.15">
      <c r="A169" s="160">
        <v>11</v>
      </c>
      <c r="B169" s="98" t="e">
        <f t="shared" si="21"/>
        <v>#VALUE!</v>
      </c>
      <c r="C169" s="103">
        <v>0.70833333333333337</v>
      </c>
      <c r="D169" s="61" t="s">
        <v>184</v>
      </c>
      <c r="E169" s="61" t="s">
        <v>38</v>
      </c>
      <c r="F169" s="61" t="s">
        <v>90</v>
      </c>
      <c r="G169" s="81">
        <f>1400*2</f>
        <v>2800</v>
      </c>
      <c r="H169" s="80">
        <v>0</v>
      </c>
      <c r="I169" s="63">
        <f>Korea!$H169*0.001</f>
        <v>0</v>
      </c>
      <c r="J169" s="64"/>
      <c r="K169" s="65">
        <f>Korea!$J169*0.001</f>
        <v>0</v>
      </c>
      <c r="L169" s="149"/>
    </row>
    <row r="170" spans="1:12" ht="15" customHeight="1" x14ac:dyDescent="0.15">
      <c r="A170" s="161">
        <v>11</v>
      </c>
      <c r="B170" s="100" t="e">
        <f t="shared" si="21"/>
        <v>#VALUE!</v>
      </c>
      <c r="C170" s="104">
        <v>0.75</v>
      </c>
      <c r="D170" s="61"/>
      <c r="E170" s="61" t="s">
        <v>28</v>
      </c>
      <c r="F170" s="61"/>
      <c r="G170" s="81"/>
      <c r="H170" s="80"/>
      <c r="I170" s="63">
        <f>Korea!$H170*0.001</f>
        <v>0</v>
      </c>
      <c r="J170" s="64"/>
      <c r="K170" s="65">
        <f>Korea!$J170*0.001</f>
        <v>0</v>
      </c>
      <c r="L170" s="149"/>
    </row>
    <row r="171" spans="1:12" ht="18" customHeight="1" x14ac:dyDescent="0.15">
      <c r="A171" s="160">
        <v>11</v>
      </c>
      <c r="B171" s="98" t="e">
        <f t="shared" si="21"/>
        <v>#VALUE!</v>
      </c>
      <c r="C171" s="103">
        <v>0.79166666666666663</v>
      </c>
      <c r="D171" s="61"/>
      <c r="E171" s="61"/>
      <c r="F171" s="61"/>
      <c r="G171" s="81"/>
      <c r="H171" s="80"/>
      <c r="I171" s="63">
        <f>Korea!$H171*0.001</f>
        <v>0</v>
      </c>
      <c r="J171" s="64"/>
      <c r="K171" s="65">
        <f>Korea!$J171*0.001</f>
        <v>0</v>
      </c>
      <c r="L171" s="149"/>
    </row>
    <row r="172" spans="1:12" ht="28.5" customHeight="1" x14ac:dyDescent="0.15">
      <c r="A172" s="161">
        <v>11</v>
      </c>
      <c r="B172" s="100" t="e">
        <f t="shared" si="21"/>
        <v>#VALUE!</v>
      </c>
      <c r="C172" s="104">
        <v>0.83333333333333337</v>
      </c>
      <c r="D172" s="61" t="s">
        <v>185</v>
      </c>
      <c r="E172" s="85" t="s">
        <v>44</v>
      </c>
      <c r="F172" s="66" t="s">
        <v>110</v>
      </c>
      <c r="G172" s="84"/>
      <c r="H172" s="79">
        <v>35000</v>
      </c>
      <c r="I172" s="63">
        <f>Korea!$H172*0.001</f>
        <v>35</v>
      </c>
      <c r="J172" s="64"/>
      <c r="K172" s="65">
        <f>Korea!$J172*0.001</f>
        <v>0</v>
      </c>
      <c r="L172" s="149"/>
    </row>
    <row r="173" spans="1:12" ht="15.75" customHeight="1" x14ac:dyDescent="0.15">
      <c r="A173" s="160">
        <v>11</v>
      </c>
      <c r="B173" s="98" t="e">
        <f t="shared" si="21"/>
        <v>#VALUE!</v>
      </c>
      <c r="C173" s="103">
        <v>0.875</v>
      </c>
      <c r="D173" s="86" t="s">
        <v>186</v>
      </c>
      <c r="E173" s="85" t="s">
        <v>6</v>
      </c>
      <c r="F173" s="67"/>
      <c r="G173" s="82"/>
      <c r="H173" s="83">
        <v>90000</v>
      </c>
      <c r="I173" s="63">
        <f>Korea!$H173*0.001</f>
        <v>90</v>
      </c>
      <c r="J173" s="64"/>
      <c r="K173" s="65">
        <f>Korea!$J173*0.001</f>
        <v>0</v>
      </c>
      <c r="L173" s="157" t="s">
        <v>312</v>
      </c>
    </row>
    <row r="174" spans="1:12" ht="15.75" customHeight="1" thickBot="1" x14ac:dyDescent="0.2">
      <c r="A174" s="160">
        <v>11</v>
      </c>
      <c r="B174" s="98" t="e">
        <f t="shared" si="21"/>
        <v>#VALUE!</v>
      </c>
      <c r="C174" s="103">
        <v>0.91666666666666663</v>
      </c>
      <c r="D174" s="72" t="s">
        <v>187</v>
      </c>
      <c r="E174" s="73" t="s">
        <v>38</v>
      </c>
      <c r="F174" s="73"/>
      <c r="G174" s="87"/>
      <c r="H174" s="88">
        <v>50000</v>
      </c>
      <c r="I174" s="74">
        <f>Korea!$H174*0.001</f>
        <v>50</v>
      </c>
      <c r="J174" s="64"/>
      <c r="K174" s="75">
        <f>Korea!$J174*0.001</f>
        <v>0</v>
      </c>
      <c r="L174" s="152"/>
    </row>
    <row r="175" spans="1:12" ht="33" customHeight="1" thickTop="1" x14ac:dyDescent="0.15">
      <c r="A175" s="159">
        <v>12</v>
      </c>
      <c r="B175" s="97" t="e">
        <f>B160+1</f>
        <v>#VALUE!</v>
      </c>
      <c r="C175" s="102">
        <v>0.33333333333333331</v>
      </c>
      <c r="D175" s="55" t="s">
        <v>188</v>
      </c>
      <c r="E175" s="55" t="s">
        <v>28</v>
      </c>
      <c r="F175" s="55" t="s">
        <v>47</v>
      </c>
      <c r="G175" s="76"/>
      <c r="H175" s="77">
        <v>10000</v>
      </c>
      <c r="I175" s="56">
        <f>Korea!$H175*0.001</f>
        <v>10</v>
      </c>
      <c r="J175" s="77"/>
      <c r="K175" s="58">
        <f>Korea!$J175*0.001</f>
        <v>0</v>
      </c>
      <c r="L175" s="147"/>
    </row>
    <row r="176" spans="1:12" ht="13.5" customHeight="1" x14ac:dyDescent="0.15">
      <c r="A176" s="160">
        <v>12</v>
      </c>
      <c r="B176" s="98" t="e">
        <f t="shared" ref="B176:B189" si="22">B175</f>
        <v>#VALUE!</v>
      </c>
      <c r="C176" s="103">
        <v>0.375</v>
      </c>
      <c r="D176" s="61" t="s">
        <v>189</v>
      </c>
      <c r="E176" s="68" t="s">
        <v>28</v>
      </c>
      <c r="F176" s="66" t="s">
        <v>190</v>
      </c>
      <c r="G176" s="84">
        <f>1400*2</f>
        <v>2800</v>
      </c>
      <c r="H176" s="79">
        <v>8000</v>
      </c>
      <c r="I176" s="63">
        <f>Korea!$H176*0.001</f>
        <v>8</v>
      </c>
      <c r="J176" s="64"/>
      <c r="K176" s="65">
        <f>Korea!$J176*0.001</f>
        <v>0</v>
      </c>
      <c r="L176" s="149" t="s">
        <v>290</v>
      </c>
    </row>
    <row r="177" spans="1:12" ht="15.75" customHeight="1" x14ac:dyDescent="0.15">
      <c r="A177" s="161">
        <v>12</v>
      </c>
      <c r="B177" s="100" t="e">
        <f t="shared" si="22"/>
        <v>#VALUE!</v>
      </c>
      <c r="C177" s="104">
        <v>0.41666666666666669</v>
      </c>
      <c r="D177" s="61"/>
      <c r="E177" s="68"/>
      <c r="F177" s="66"/>
      <c r="G177" s="84"/>
      <c r="H177" s="79"/>
      <c r="I177" s="63">
        <f>Korea!$H177*0.001</f>
        <v>0</v>
      </c>
      <c r="J177" s="64"/>
      <c r="K177" s="65">
        <f>Korea!$J177*0.001</f>
        <v>0</v>
      </c>
      <c r="L177" s="149"/>
    </row>
    <row r="178" spans="1:12" ht="15.75" customHeight="1" x14ac:dyDescent="0.15">
      <c r="A178" s="160">
        <v>12</v>
      </c>
      <c r="B178" s="98" t="e">
        <f t="shared" si="22"/>
        <v>#VALUE!</v>
      </c>
      <c r="C178" s="103">
        <v>0.45833333333333331</v>
      </c>
      <c r="D178" s="66"/>
      <c r="E178" s="66"/>
      <c r="F178" s="66"/>
      <c r="G178" s="81"/>
      <c r="H178" s="80"/>
      <c r="I178" s="63">
        <f>Korea!$H178*0.001</f>
        <v>0</v>
      </c>
      <c r="J178" s="80"/>
      <c r="K178" s="65">
        <f>Korea!$J178*0.001</f>
        <v>0</v>
      </c>
      <c r="L178" s="149"/>
    </row>
    <row r="179" spans="1:12" ht="15.75" customHeight="1" x14ac:dyDescent="0.15">
      <c r="A179" s="161">
        <v>12</v>
      </c>
      <c r="B179" s="100" t="e">
        <f t="shared" si="22"/>
        <v>#VALUE!</v>
      </c>
      <c r="C179" s="104">
        <v>0.5</v>
      </c>
      <c r="D179" s="61" t="s">
        <v>315</v>
      </c>
      <c r="E179" s="67" t="s">
        <v>44</v>
      </c>
      <c r="F179" s="67" t="s">
        <v>191</v>
      </c>
      <c r="G179" s="82">
        <f>2000*2</f>
        <v>4000</v>
      </c>
      <c r="H179" s="83">
        <v>40000</v>
      </c>
      <c r="I179" s="63">
        <f>Korea!$H179*0.001</f>
        <v>40</v>
      </c>
      <c r="J179" s="80"/>
      <c r="K179" s="65">
        <f>Korea!$J179*0.001</f>
        <v>0</v>
      </c>
      <c r="L179" s="149"/>
    </row>
    <row r="180" spans="1:12" ht="15.75" customHeight="1" x14ac:dyDescent="0.15">
      <c r="A180" s="160">
        <v>12</v>
      </c>
      <c r="B180" s="98" t="e">
        <f t="shared" si="22"/>
        <v>#VALUE!</v>
      </c>
      <c r="C180" s="103">
        <v>0.54166666666666663</v>
      </c>
      <c r="D180" s="61" t="s">
        <v>192</v>
      </c>
      <c r="E180" s="68" t="s">
        <v>38</v>
      </c>
      <c r="F180" s="67"/>
      <c r="G180" s="82"/>
      <c r="H180" s="83">
        <v>42000</v>
      </c>
      <c r="I180" s="63">
        <f>Korea!$H180*0.001</f>
        <v>42</v>
      </c>
      <c r="J180" s="80"/>
      <c r="K180" s="65">
        <f>Korea!$J180*0.001</f>
        <v>0</v>
      </c>
      <c r="L180" s="149" t="s">
        <v>314</v>
      </c>
    </row>
    <row r="181" spans="1:12" ht="30.75" customHeight="1" x14ac:dyDescent="0.15">
      <c r="A181" s="161">
        <v>12</v>
      </c>
      <c r="B181" s="100" t="e">
        <f t="shared" si="22"/>
        <v>#VALUE!</v>
      </c>
      <c r="C181" s="104">
        <v>0.58333333333333337</v>
      </c>
      <c r="D181" s="61" t="s">
        <v>193</v>
      </c>
      <c r="E181" s="68" t="s">
        <v>28</v>
      </c>
      <c r="F181" s="95" t="s">
        <v>194</v>
      </c>
      <c r="G181" s="78"/>
      <c r="H181" s="79">
        <v>8000</v>
      </c>
      <c r="I181" s="63">
        <f>Korea!$H181*0.001</f>
        <v>8</v>
      </c>
      <c r="J181" s="64"/>
      <c r="K181" s="65">
        <f>Korea!$J181*0.001</f>
        <v>0</v>
      </c>
      <c r="L181" s="149" t="s">
        <v>195</v>
      </c>
    </row>
    <row r="182" spans="1:12" ht="15.75" customHeight="1" x14ac:dyDescent="0.15">
      <c r="A182" s="160">
        <v>12</v>
      </c>
      <c r="B182" s="98" t="e">
        <f t="shared" si="22"/>
        <v>#VALUE!</v>
      </c>
      <c r="C182" s="103">
        <v>0.625</v>
      </c>
      <c r="D182" s="66" t="s">
        <v>196</v>
      </c>
      <c r="E182" s="66" t="s">
        <v>44</v>
      </c>
      <c r="F182" s="66"/>
      <c r="G182" s="81"/>
      <c r="H182" s="80">
        <v>5000</v>
      </c>
      <c r="I182" s="63">
        <f>Korea!$H182*0.001</f>
        <v>5</v>
      </c>
      <c r="J182" s="80"/>
      <c r="K182" s="65">
        <f>Korea!$J182*0.001</f>
        <v>0</v>
      </c>
      <c r="L182" s="149"/>
    </row>
    <row r="183" spans="1:12" ht="15.75" customHeight="1" x14ac:dyDescent="0.15">
      <c r="A183" s="161">
        <v>12</v>
      </c>
      <c r="B183" s="100" t="e">
        <f t="shared" si="22"/>
        <v>#VALUE!</v>
      </c>
      <c r="C183" s="104">
        <v>0.66666666666666663</v>
      </c>
      <c r="D183" s="61"/>
      <c r="E183" s="67" t="s">
        <v>44</v>
      </c>
      <c r="F183" s="130"/>
      <c r="G183" s="78"/>
      <c r="H183" s="79"/>
      <c r="I183" s="63">
        <f>Korea!$H183*0.001</f>
        <v>0</v>
      </c>
      <c r="J183" s="80"/>
      <c r="K183" s="65">
        <f>Korea!$J183*0.001</f>
        <v>0</v>
      </c>
      <c r="L183" s="149"/>
    </row>
    <row r="184" spans="1:12" ht="15.75" customHeight="1" x14ac:dyDescent="0.15">
      <c r="A184" s="160">
        <v>12</v>
      </c>
      <c r="B184" s="98" t="e">
        <f t="shared" si="22"/>
        <v>#VALUE!</v>
      </c>
      <c r="C184" s="103">
        <v>0.70833333333333337</v>
      </c>
      <c r="D184" s="61" t="s">
        <v>316</v>
      </c>
      <c r="E184" s="85" t="s">
        <v>38</v>
      </c>
      <c r="F184" s="95" t="s">
        <v>197</v>
      </c>
      <c r="G184" s="78"/>
      <c r="H184" s="79">
        <f>3800*2</f>
        <v>7600</v>
      </c>
      <c r="I184" s="63">
        <f>Korea!$H184*0.001</f>
        <v>7.6000000000000005</v>
      </c>
      <c r="J184" s="80"/>
      <c r="K184" s="65">
        <f>Korea!$J184*0.001</f>
        <v>0</v>
      </c>
      <c r="L184" s="149"/>
    </row>
    <row r="185" spans="1:12" ht="15.75" customHeight="1" x14ac:dyDescent="0.15">
      <c r="A185" s="161">
        <v>12</v>
      </c>
      <c r="B185" s="100" t="e">
        <f t="shared" si="22"/>
        <v>#VALUE!</v>
      </c>
      <c r="C185" s="104">
        <v>0.75</v>
      </c>
      <c r="D185" s="61"/>
      <c r="E185" s="61"/>
      <c r="F185" s="61"/>
      <c r="G185" s="81"/>
      <c r="H185" s="80"/>
      <c r="I185" s="63">
        <f>Korea!$H185*0.001</f>
        <v>0</v>
      </c>
      <c r="J185" s="80"/>
      <c r="K185" s="65">
        <f>Korea!$J185*0.001</f>
        <v>0</v>
      </c>
      <c r="L185" s="149"/>
    </row>
    <row r="186" spans="1:12" ht="32" customHeight="1" x14ac:dyDescent="0.15">
      <c r="A186" s="160">
        <v>12</v>
      </c>
      <c r="B186" s="98" t="e">
        <f t="shared" si="22"/>
        <v>#VALUE!</v>
      </c>
      <c r="C186" s="103">
        <v>0.79166666666666663</v>
      </c>
      <c r="D186" s="61" t="s">
        <v>317</v>
      </c>
      <c r="E186" s="85" t="s">
        <v>44</v>
      </c>
      <c r="F186" s="66" t="s">
        <v>110</v>
      </c>
      <c r="G186" s="84"/>
      <c r="H186" s="79">
        <v>50000</v>
      </c>
      <c r="I186" s="63">
        <f>Korea!$H186*0.001</f>
        <v>50</v>
      </c>
      <c r="J186" s="80"/>
      <c r="K186" s="65">
        <f>Korea!$J186*0.001</f>
        <v>0</v>
      </c>
      <c r="L186" s="149"/>
    </row>
    <row r="187" spans="1:12" ht="15.75" customHeight="1" x14ac:dyDescent="0.15">
      <c r="A187" s="161">
        <v>12</v>
      </c>
      <c r="B187" s="100" t="e">
        <f t="shared" si="22"/>
        <v>#VALUE!</v>
      </c>
      <c r="C187" s="104">
        <v>0.83333333333333337</v>
      </c>
      <c r="D187" s="61"/>
      <c r="E187" s="69"/>
      <c r="F187" s="66"/>
      <c r="G187" s="84"/>
      <c r="H187" s="79"/>
      <c r="I187" s="63">
        <f>Korea!$H187*0.001</f>
        <v>0</v>
      </c>
      <c r="J187" s="80"/>
      <c r="K187" s="65">
        <f>Korea!$J187*0.001</f>
        <v>0</v>
      </c>
      <c r="L187" s="149"/>
    </row>
    <row r="188" spans="1:12" ht="15.75" customHeight="1" x14ac:dyDescent="0.15">
      <c r="A188" s="160">
        <v>12</v>
      </c>
      <c r="B188" s="98" t="e">
        <f t="shared" si="22"/>
        <v>#VALUE!</v>
      </c>
      <c r="C188" s="103">
        <v>0.875</v>
      </c>
      <c r="D188" s="86" t="s">
        <v>186</v>
      </c>
      <c r="E188" s="85" t="s">
        <v>6</v>
      </c>
      <c r="F188" s="67" t="s">
        <v>45</v>
      </c>
      <c r="G188" s="82"/>
      <c r="H188" s="83">
        <v>90000</v>
      </c>
      <c r="I188" s="63">
        <f>Korea!$H188*0.001</f>
        <v>90</v>
      </c>
      <c r="J188" s="80"/>
      <c r="K188" s="65">
        <f>Korea!$J188*0.001</f>
        <v>0</v>
      </c>
      <c r="L188" s="157" t="s">
        <v>312</v>
      </c>
    </row>
    <row r="189" spans="1:12" ht="15.75" customHeight="1" thickBot="1" x14ac:dyDescent="0.2">
      <c r="A189" s="161">
        <v>12</v>
      </c>
      <c r="B189" s="100" t="e">
        <f t="shared" si="22"/>
        <v>#VALUE!</v>
      </c>
      <c r="C189" s="104">
        <v>0.91666666666666663</v>
      </c>
      <c r="D189" s="61" t="s">
        <v>50</v>
      </c>
      <c r="E189" s="85" t="s">
        <v>38</v>
      </c>
      <c r="F189" s="66"/>
      <c r="G189" s="84"/>
      <c r="H189" s="79">
        <v>0</v>
      </c>
      <c r="I189" s="74">
        <f>Korea!$H189*0.001</f>
        <v>0</v>
      </c>
      <c r="J189" s="80"/>
      <c r="K189" s="89">
        <f>Korea!$J189*0.001</f>
        <v>0</v>
      </c>
      <c r="L189" s="164"/>
    </row>
    <row r="190" spans="1:12" ht="28.5" customHeight="1" thickTop="1" x14ac:dyDescent="0.15">
      <c r="A190" s="159">
        <v>13</v>
      </c>
      <c r="B190" s="97" t="e">
        <f>B175+1</f>
        <v>#VALUE!</v>
      </c>
      <c r="C190" s="102">
        <v>0.33333333333333331</v>
      </c>
      <c r="D190" s="55" t="s">
        <v>188</v>
      </c>
      <c r="E190" s="55" t="s">
        <v>44</v>
      </c>
      <c r="F190" s="55" t="s">
        <v>47</v>
      </c>
      <c r="G190" s="76"/>
      <c r="H190" s="77">
        <v>10000</v>
      </c>
      <c r="I190" s="56">
        <f>Korea!$H190*0.001</f>
        <v>10</v>
      </c>
      <c r="J190" s="105"/>
      <c r="K190" s="58">
        <f>Korea!$J190*0.001</f>
        <v>0</v>
      </c>
      <c r="L190" s="147"/>
    </row>
    <row r="191" spans="1:12" ht="32.25" customHeight="1" x14ac:dyDescent="0.15">
      <c r="A191" s="160">
        <v>13</v>
      </c>
      <c r="B191" s="98" t="e">
        <f t="shared" ref="B191:B204" si="23">B190</f>
        <v>#VALUE!</v>
      </c>
      <c r="C191" s="103">
        <v>0.375</v>
      </c>
      <c r="D191" s="61" t="s">
        <v>198</v>
      </c>
      <c r="E191" s="95" t="s">
        <v>38</v>
      </c>
      <c r="F191" s="95" t="s">
        <v>199</v>
      </c>
      <c r="G191" s="78">
        <f>1400*2</f>
        <v>2800</v>
      </c>
      <c r="H191" s="79">
        <v>25000</v>
      </c>
      <c r="I191" s="63">
        <f>Korea!$H191*0.001</f>
        <v>25</v>
      </c>
      <c r="J191" s="64"/>
      <c r="K191" s="65">
        <f>Korea!$J191*0.001</f>
        <v>0</v>
      </c>
      <c r="L191" s="163"/>
    </row>
    <row r="192" spans="1:12" ht="15.75" customHeight="1" x14ac:dyDescent="0.15">
      <c r="A192" s="161">
        <v>13</v>
      </c>
      <c r="B192" s="100" t="e">
        <f t="shared" si="23"/>
        <v>#VALUE!</v>
      </c>
      <c r="C192" s="104">
        <v>0.41666666666666669</v>
      </c>
      <c r="D192" s="61" t="s">
        <v>200</v>
      </c>
      <c r="E192" s="61" t="s">
        <v>38</v>
      </c>
      <c r="F192" s="61" t="s">
        <v>201</v>
      </c>
      <c r="G192" s="81">
        <f>1450*2</f>
        <v>2900</v>
      </c>
      <c r="H192" s="80">
        <v>0</v>
      </c>
      <c r="I192" s="63">
        <f>Korea!$H192*0.001</f>
        <v>0</v>
      </c>
      <c r="J192" s="64"/>
      <c r="K192" s="65">
        <f>Korea!$J192*0.001</f>
        <v>0</v>
      </c>
      <c r="L192" s="149"/>
    </row>
    <row r="193" spans="1:12" ht="15.75" customHeight="1" x14ac:dyDescent="0.15">
      <c r="A193" s="160">
        <v>13</v>
      </c>
      <c r="B193" s="98" t="e">
        <f t="shared" si="23"/>
        <v>#VALUE!</v>
      </c>
      <c r="C193" s="103">
        <v>0.45833333333333331</v>
      </c>
      <c r="D193" s="61" t="s">
        <v>202</v>
      </c>
      <c r="E193" s="67" t="s">
        <v>28</v>
      </c>
      <c r="F193" s="67" t="s">
        <v>156</v>
      </c>
      <c r="G193" s="82"/>
      <c r="H193" s="83">
        <v>6000</v>
      </c>
      <c r="I193" s="63">
        <f>Korea!$H193*0.001</f>
        <v>6</v>
      </c>
      <c r="J193" s="64"/>
      <c r="K193" s="65">
        <f>Korea!$J193*0.001</f>
        <v>0</v>
      </c>
      <c r="L193" s="149" t="s">
        <v>132</v>
      </c>
    </row>
    <row r="194" spans="1:12" ht="33" customHeight="1" x14ac:dyDescent="0.15">
      <c r="A194" s="161">
        <v>13</v>
      </c>
      <c r="B194" s="100" t="e">
        <f t="shared" si="23"/>
        <v>#VALUE!</v>
      </c>
      <c r="C194" s="104">
        <v>0.5</v>
      </c>
      <c r="D194" s="61" t="s">
        <v>203</v>
      </c>
      <c r="E194" s="67" t="s">
        <v>44</v>
      </c>
      <c r="F194" s="67" t="s">
        <v>72</v>
      </c>
      <c r="G194" s="82"/>
      <c r="H194" s="83">
        <v>22000</v>
      </c>
      <c r="I194" s="63">
        <f>Korea!$H194*0.001</f>
        <v>22</v>
      </c>
      <c r="J194" s="64"/>
      <c r="K194" s="65">
        <f>Korea!$J194*0.001</f>
        <v>0</v>
      </c>
      <c r="L194" s="149"/>
    </row>
    <row r="195" spans="1:12" ht="27" customHeight="1" x14ac:dyDescent="0.15">
      <c r="A195" s="160">
        <v>13</v>
      </c>
      <c r="B195" s="98" t="e">
        <f t="shared" si="23"/>
        <v>#VALUE!</v>
      </c>
      <c r="C195" s="103">
        <v>0.54166666666666663</v>
      </c>
      <c r="D195" s="61" t="s">
        <v>204</v>
      </c>
      <c r="E195" s="67" t="s">
        <v>28</v>
      </c>
      <c r="F195" s="95" t="s">
        <v>156</v>
      </c>
      <c r="G195" s="78"/>
      <c r="H195" s="79">
        <v>0</v>
      </c>
      <c r="I195" s="63">
        <f>Korea!$H195*0.001</f>
        <v>0</v>
      </c>
      <c r="J195" s="64"/>
      <c r="K195" s="65">
        <f>Korea!$J195*0.001</f>
        <v>0</v>
      </c>
      <c r="L195" s="149"/>
    </row>
    <row r="196" spans="1:12" ht="16.5" customHeight="1" x14ac:dyDescent="0.15">
      <c r="A196" s="161">
        <v>13</v>
      </c>
      <c r="B196" s="100" t="e">
        <f t="shared" si="23"/>
        <v>#VALUE!</v>
      </c>
      <c r="C196" s="104">
        <v>0.58333333333333337</v>
      </c>
      <c r="D196" s="61"/>
      <c r="E196" s="67"/>
      <c r="F196" s="66"/>
      <c r="G196" s="84"/>
      <c r="H196" s="79"/>
      <c r="I196" s="63"/>
      <c r="J196" s="64"/>
      <c r="K196" s="65">
        <f>Korea!$J196*0.001</f>
        <v>0</v>
      </c>
      <c r="L196" s="149"/>
    </row>
    <row r="197" spans="1:12" ht="30" customHeight="1" x14ac:dyDescent="0.15">
      <c r="A197" s="160">
        <v>13</v>
      </c>
      <c r="B197" s="98" t="e">
        <f t="shared" si="23"/>
        <v>#VALUE!</v>
      </c>
      <c r="C197" s="103">
        <v>0.625</v>
      </c>
      <c r="D197" s="66" t="s">
        <v>205</v>
      </c>
      <c r="E197" s="67" t="s">
        <v>28</v>
      </c>
      <c r="F197" s="66" t="s">
        <v>86</v>
      </c>
      <c r="G197" s="84"/>
      <c r="H197" s="79">
        <v>0</v>
      </c>
      <c r="I197" s="63">
        <f>Korea!$H197*0.001</f>
        <v>0</v>
      </c>
      <c r="J197" s="64"/>
      <c r="K197" s="65">
        <f>Korea!$J197*0.001</f>
        <v>0</v>
      </c>
      <c r="L197" s="149"/>
    </row>
    <row r="198" spans="1:12" ht="35" customHeight="1" x14ac:dyDescent="0.15">
      <c r="A198" s="161">
        <v>13</v>
      </c>
      <c r="B198" s="100" t="e">
        <f t="shared" si="23"/>
        <v>#VALUE!</v>
      </c>
      <c r="C198" s="104">
        <v>0.66666666666666663</v>
      </c>
      <c r="D198" s="66" t="s">
        <v>206</v>
      </c>
      <c r="E198" s="67" t="s">
        <v>28</v>
      </c>
      <c r="F198" s="66" t="s">
        <v>54</v>
      </c>
      <c r="G198" s="84"/>
      <c r="H198" s="79">
        <v>0</v>
      </c>
      <c r="I198" s="63">
        <f>Korea!$H198*0.001</f>
        <v>0</v>
      </c>
      <c r="J198" s="64"/>
      <c r="K198" s="65">
        <f>Korea!$J198*0.001</f>
        <v>0</v>
      </c>
      <c r="L198" s="149"/>
    </row>
    <row r="199" spans="1:12" ht="17.25" customHeight="1" x14ac:dyDescent="0.15">
      <c r="A199" s="160">
        <v>13</v>
      </c>
      <c r="B199" s="98" t="e">
        <f t="shared" si="23"/>
        <v>#VALUE!</v>
      </c>
      <c r="C199" s="103">
        <v>0.70833333333333337</v>
      </c>
      <c r="D199" s="66" t="s">
        <v>207</v>
      </c>
      <c r="E199" s="67" t="s">
        <v>6</v>
      </c>
      <c r="F199" s="66" t="s">
        <v>96</v>
      </c>
      <c r="G199" s="84"/>
      <c r="H199" s="79">
        <v>0</v>
      </c>
      <c r="I199" s="63">
        <f>Korea!$H199*0.001</f>
        <v>0</v>
      </c>
      <c r="J199" s="64"/>
      <c r="K199" s="65">
        <f>Korea!$J199*0.001</f>
        <v>0</v>
      </c>
      <c r="L199" s="149"/>
    </row>
    <row r="200" spans="1:12" ht="16" customHeight="1" x14ac:dyDescent="0.15">
      <c r="A200" s="161">
        <v>13</v>
      </c>
      <c r="B200" s="100" t="e">
        <f t="shared" si="23"/>
        <v>#VALUE!</v>
      </c>
      <c r="C200" s="104">
        <v>0.75</v>
      </c>
      <c r="D200" s="66" t="s">
        <v>208</v>
      </c>
      <c r="E200" s="67" t="s">
        <v>44</v>
      </c>
      <c r="F200" s="66" t="s">
        <v>96</v>
      </c>
      <c r="G200" s="84"/>
      <c r="H200" s="79">
        <v>32000</v>
      </c>
      <c r="I200" s="63">
        <f>Korea!$H200*0.001</f>
        <v>32</v>
      </c>
      <c r="J200" s="64"/>
      <c r="K200" s="65">
        <f>Korea!$J200*0.001</f>
        <v>0</v>
      </c>
      <c r="L200" s="149"/>
    </row>
    <row r="201" spans="1:12" ht="18" customHeight="1" x14ac:dyDescent="0.15">
      <c r="A201" s="160">
        <v>13</v>
      </c>
      <c r="B201" s="98" t="e">
        <f t="shared" si="23"/>
        <v>#VALUE!</v>
      </c>
      <c r="C201" s="103">
        <v>0.79166666666666663</v>
      </c>
      <c r="D201" s="61" t="s">
        <v>209</v>
      </c>
      <c r="E201" s="85" t="s">
        <v>44</v>
      </c>
      <c r="F201" s="66" t="s">
        <v>45</v>
      </c>
      <c r="G201" s="84"/>
      <c r="H201" s="79">
        <v>26000</v>
      </c>
      <c r="I201" s="63">
        <f>Korea!$H201*0.001</f>
        <v>26</v>
      </c>
      <c r="J201" s="64"/>
      <c r="K201" s="65">
        <f>Korea!$J201*0.001</f>
        <v>0</v>
      </c>
      <c r="L201" s="149"/>
    </row>
    <row r="202" spans="1:12" ht="15.75" customHeight="1" x14ac:dyDescent="0.15">
      <c r="A202" s="161">
        <v>13</v>
      </c>
      <c r="B202" s="100" t="e">
        <f t="shared" si="23"/>
        <v>#VALUE!</v>
      </c>
      <c r="C202" s="104">
        <v>0.83333333333333337</v>
      </c>
      <c r="D202" s="61" t="s">
        <v>210</v>
      </c>
      <c r="E202" s="85" t="s">
        <v>44</v>
      </c>
      <c r="F202" s="66" t="s">
        <v>47</v>
      </c>
      <c r="G202" s="84"/>
      <c r="H202" s="79">
        <v>2300</v>
      </c>
      <c r="I202" s="63">
        <f>Korea!$H202*0.001</f>
        <v>2.3000000000000003</v>
      </c>
      <c r="J202" s="64"/>
      <c r="K202" s="65">
        <f>Korea!$J202*0.001</f>
        <v>0</v>
      </c>
      <c r="L202" s="149"/>
    </row>
    <row r="203" spans="1:12" ht="15.75" customHeight="1" x14ac:dyDescent="0.15">
      <c r="A203" s="160">
        <v>13</v>
      </c>
      <c r="B203" s="98" t="e">
        <f t="shared" si="23"/>
        <v>#VALUE!</v>
      </c>
      <c r="C203" s="103">
        <v>0.875</v>
      </c>
      <c r="D203" s="86" t="s">
        <v>211</v>
      </c>
      <c r="E203" s="85" t="s">
        <v>6</v>
      </c>
      <c r="F203" s="67" t="s">
        <v>86</v>
      </c>
      <c r="G203" s="82"/>
      <c r="H203" s="83">
        <v>85000</v>
      </c>
      <c r="I203" s="63">
        <f>Korea!$H203*0.001</f>
        <v>85</v>
      </c>
      <c r="J203" s="64"/>
      <c r="K203" s="65">
        <f>Korea!$J203*0.001</f>
        <v>0</v>
      </c>
      <c r="L203" s="157" t="s">
        <v>19</v>
      </c>
    </row>
    <row r="204" spans="1:12" ht="15.75" customHeight="1" thickBot="1" x14ac:dyDescent="0.2">
      <c r="A204" s="161">
        <v>13</v>
      </c>
      <c r="B204" s="100" t="e">
        <f t="shared" si="23"/>
        <v>#VALUE!</v>
      </c>
      <c r="C204" s="104">
        <v>0.91666666666666663</v>
      </c>
      <c r="D204" s="61" t="s">
        <v>50</v>
      </c>
      <c r="E204" s="85" t="s">
        <v>38</v>
      </c>
      <c r="F204" s="66"/>
      <c r="G204" s="84"/>
      <c r="H204" s="79">
        <v>0</v>
      </c>
      <c r="I204" s="74">
        <f>Korea!$H204*0.001</f>
        <v>0</v>
      </c>
      <c r="J204" s="64"/>
      <c r="K204" s="75">
        <f>Korea!$J204*0.001</f>
        <v>0</v>
      </c>
      <c r="L204" s="164"/>
    </row>
    <row r="205" spans="1:12" ht="15.75" customHeight="1" thickTop="1" x14ac:dyDescent="0.15">
      <c r="A205" s="165">
        <v>14</v>
      </c>
      <c r="B205" s="106" t="e">
        <f>B190+1</f>
        <v>#VALUE!</v>
      </c>
      <c r="C205" s="107">
        <v>0.33333333333333331</v>
      </c>
      <c r="D205" s="55" t="s">
        <v>212</v>
      </c>
      <c r="E205" s="108" t="s">
        <v>44</v>
      </c>
      <c r="F205" s="109"/>
      <c r="G205" s="110"/>
      <c r="H205" s="111">
        <v>0</v>
      </c>
      <c r="I205" s="56">
        <f>Korea!$H205*0.001</f>
        <v>0</v>
      </c>
      <c r="J205" s="77"/>
      <c r="K205" s="58">
        <f>Korea!$J205*0.001</f>
        <v>0</v>
      </c>
      <c r="L205" s="182" t="s">
        <v>295</v>
      </c>
    </row>
    <row r="206" spans="1:12" ht="15.75" customHeight="1" x14ac:dyDescent="0.15">
      <c r="A206" s="166">
        <v>14</v>
      </c>
      <c r="B206" s="112" t="e">
        <f t="shared" ref="B206:B219" si="24">B205</f>
        <v>#VALUE!</v>
      </c>
      <c r="C206" s="113">
        <v>0.375</v>
      </c>
      <c r="D206" s="61" t="s">
        <v>292</v>
      </c>
      <c r="E206" s="114" t="s">
        <v>28</v>
      </c>
      <c r="F206" s="114"/>
      <c r="G206" s="115"/>
      <c r="H206" s="116">
        <f>1000*2</f>
        <v>2000</v>
      </c>
      <c r="I206" s="63">
        <f>Korea!$H206*0.001</f>
        <v>2</v>
      </c>
      <c r="J206" s="80"/>
      <c r="K206" s="65">
        <f>Korea!$J206*0.001</f>
        <v>0</v>
      </c>
      <c r="L206" s="181" t="s">
        <v>291</v>
      </c>
    </row>
    <row r="207" spans="1:12" ht="15.75" customHeight="1" x14ac:dyDescent="0.15">
      <c r="A207" s="168">
        <v>14</v>
      </c>
      <c r="B207" s="117" t="e">
        <f t="shared" si="24"/>
        <v>#VALUE!</v>
      </c>
      <c r="C207" s="118">
        <v>0.41666666666666669</v>
      </c>
      <c r="D207" s="142" t="s">
        <v>293</v>
      </c>
      <c r="E207" s="114" t="s">
        <v>28</v>
      </c>
      <c r="F207" s="143" t="s">
        <v>318</v>
      </c>
      <c r="G207" s="115"/>
      <c r="H207" s="116">
        <v>0</v>
      </c>
      <c r="I207" s="63">
        <f>Korea!$H207*0.001</f>
        <v>0</v>
      </c>
      <c r="J207" s="80"/>
      <c r="K207" s="65">
        <f>Korea!$J207*0.001</f>
        <v>0</v>
      </c>
      <c r="L207" s="167" t="s">
        <v>213</v>
      </c>
    </row>
    <row r="208" spans="1:12" ht="15.75" customHeight="1" x14ac:dyDescent="0.15">
      <c r="A208" s="166">
        <v>14</v>
      </c>
      <c r="B208" s="112" t="e">
        <f t="shared" si="24"/>
        <v>#VALUE!</v>
      </c>
      <c r="C208" s="113">
        <v>0.45833333333333331</v>
      </c>
      <c r="D208" s="143" t="s">
        <v>294</v>
      </c>
      <c r="E208" s="114" t="s">
        <v>28</v>
      </c>
      <c r="F208" s="143" t="s">
        <v>319</v>
      </c>
      <c r="G208" s="115"/>
      <c r="H208" s="116">
        <v>0</v>
      </c>
      <c r="I208" s="63">
        <f>Korea!$H208*0.001</f>
        <v>0</v>
      </c>
      <c r="J208" s="80"/>
      <c r="K208" s="65">
        <f>Korea!$J208*0.001</f>
        <v>0</v>
      </c>
      <c r="L208" s="169"/>
    </row>
    <row r="209" spans="1:12" ht="15" customHeight="1" x14ac:dyDescent="0.15">
      <c r="A209" s="168">
        <v>14</v>
      </c>
      <c r="B209" s="117" t="e">
        <f t="shared" si="24"/>
        <v>#VALUE!</v>
      </c>
      <c r="C209" s="118">
        <v>0.5</v>
      </c>
      <c r="D209" s="61" t="s">
        <v>214</v>
      </c>
      <c r="E209" s="119" t="s">
        <v>28</v>
      </c>
      <c r="F209" s="144" t="s">
        <v>320</v>
      </c>
      <c r="G209" s="121"/>
      <c r="H209" s="122">
        <v>0</v>
      </c>
      <c r="I209" s="63">
        <f>Korea!$H209*0.001</f>
        <v>0</v>
      </c>
      <c r="J209" s="80"/>
      <c r="K209" s="65">
        <f>Korea!$J209*0.001</f>
        <v>0</v>
      </c>
      <c r="L209" s="119"/>
    </row>
    <row r="210" spans="1:12" ht="26" customHeight="1" x14ac:dyDescent="0.15">
      <c r="A210" s="166">
        <v>14</v>
      </c>
      <c r="B210" s="112" t="e">
        <f t="shared" si="24"/>
        <v>#VALUE!</v>
      </c>
      <c r="C210" s="113">
        <v>0.54166666666666663</v>
      </c>
      <c r="D210" s="123" t="s">
        <v>217</v>
      </c>
      <c r="E210" s="119" t="s">
        <v>44</v>
      </c>
      <c r="F210" s="142" t="s">
        <v>318</v>
      </c>
      <c r="G210" s="121"/>
      <c r="H210" s="122">
        <v>30000</v>
      </c>
      <c r="I210" s="63">
        <f>H210*0.001</f>
        <v>30</v>
      </c>
      <c r="J210" s="80"/>
      <c r="K210" s="65">
        <f>Korea!$J210*0.001</f>
        <v>0</v>
      </c>
      <c r="L210" s="170"/>
    </row>
    <row r="211" spans="1:12" ht="14" customHeight="1" x14ac:dyDescent="0.15">
      <c r="A211" s="168">
        <v>14</v>
      </c>
      <c r="B211" s="117" t="e">
        <f t="shared" si="24"/>
        <v>#VALUE!</v>
      </c>
      <c r="C211" s="118">
        <v>0.58333333333333337</v>
      </c>
      <c r="D211" s="61" t="s">
        <v>216</v>
      </c>
      <c r="E211" s="67" t="s">
        <v>44</v>
      </c>
      <c r="F211" s="66" t="s">
        <v>321</v>
      </c>
      <c r="G211" s="84"/>
      <c r="H211" s="79">
        <v>12000</v>
      </c>
      <c r="I211" s="63">
        <f>Korea!$H211*0.001</f>
        <v>12</v>
      </c>
      <c r="J211" s="80"/>
      <c r="K211" s="65">
        <f>Korea!$J211*0.001</f>
        <v>0</v>
      </c>
      <c r="L211" s="170"/>
    </row>
    <row r="212" spans="1:12" ht="15.75" customHeight="1" x14ac:dyDescent="0.15">
      <c r="A212" s="166">
        <v>14</v>
      </c>
      <c r="B212" s="112" t="e">
        <f t="shared" si="24"/>
        <v>#VALUE!</v>
      </c>
      <c r="C212" s="113">
        <v>0.625</v>
      </c>
      <c r="D212" s="119" t="s">
        <v>218</v>
      </c>
      <c r="E212" s="114" t="s">
        <v>28</v>
      </c>
      <c r="F212" s="142" t="s">
        <v>321</v>
      </c>
      <c r="G212" s="121"/>
      <c r="H212" s="116">
        <v>15000</v>
      </c>
      <c r="I212" s="63">
        <f>Korea!$H212*0.001</f>
        <v>15</v>
      </c>
      <c r="J212" s="80"/>
      <c r="K212" s="65">
        <f>Korea!$J212*0.001</f>
        <v>0</v>
      </c>
      <c r="L212" s="170"/>
    </row>
    <row r="213" spans="1:12" ht="15.75" customHeight="1" x14ac:dyDescent="0.15">
      <c r="A213" s="168">
        <v>14</v>
      </c>
      <c r="B213" s="117" t="e">
        <f t="shared" si="24"/>
        <v>#VALUE!</v>
      </c>
      <c r="C213" s="118">
        <v>0.66666666666666663</v>
      </c>
      <c r="D213" s="61" t="s">
        <v>215</v>
      </c>
      <c r="E213" s="114" t="s">
        <v>28</v>
      </c>
      <c r="F213" s="114"/>
      <c r="G213" s="115"/>
      <c r="H213" s="116">
        <v>0</v>
      </c>
      <c r="I213" s="63">
        <f>Korea!$H213*0.001</f>
        <v>0</v>
      </c>
      <c r="J213" s="80"/>
      <c r="K213" s="65">
        <f>Korea!$J213*0.001</f>
        <v>0</v>
      </c>
      <c r="L213" s="169"/>
    </row>
    <row r="214" spans="1:12" ht="15.75" customHeight="1" x14ac:dyDescent="0.15">
      <c r="A214" s="166">
        <v>14</v>
      </c>
      <c r="B214" s="112" t="e">
        <f t="shared" si="24"/>
        <v>#VALUE!</v>
      </c>
      <c r="C214" s="113">
        <v>0.70833333333333337</v>
      </c>
      <c r="D214" s="114" t="s">
        <v>219</v>
      </c>
      <c r="E214" s="114" t="s">
        <v>28</v>
      </c>
      <c r="F214" s="114" t="s">
        <v>93</v>
      </c>
      <c r="G214" s="115">
        <f>1450*2</f>
        <v>2900</v>
      </c>
      <c r="H214" s="116">
        <v>0</v>
      </c>
      <c r="I214" s="63">
        <f>Korea!$H214*0.001</f>
        <v>0</v>
      </c>
      <c r="J214" s="80"/>
      <c r="K214" s="65">
        <f>Korea!$J214*0.001</f>
        <v>0</v>
      </c>
      <c r="L214" s="170"/>
    </row>
    <row r="215" spans="1:12" ht="27" customHeight="1" x14ac:dyDescent="0.15">
      <c r="A215" s="168">
        <v>14</v>
      </c>
      <c r="B215" s="117" t="e">
        <f t="shared" si="24"/>
        <v>#VALUE!</v>
      </c>
      <c r="C215" s="118">
        <v>0.75</v>
      </c>
      <c r="D215" s="123" t="s">
        <v>222</v>
      </c>
      <c r="E215" s="119" t="s">
        <v>44</v>
      </c>
      <c r="F215" s="142" t="s">
        <v>160</v>
      </c>
      <c r="G215" s="121">
        <f>1450*2</f>
        <v>2900</v>
      </c>
      <c r="H215" s="122">
        <v>32000</v>
      </c>
      <c r="I215" s="63">
        <f>Korea!$H215*0.001</f>
        <v>32</v>
      </c>
      <c r="J215" s="80"/>
      <c r="K215" s="65">
        <f>Korea!$J215*0.001</f>
        <v>0</v>
      </c>
      <c r="L215" s="170"/>
    </row>
    <row r="216" spans="1:12" ht="19" customHeight="1" x14ac:dyDescent="0.15">
      <c r="A216" s="166">
        <v>14</v>
      </c>
      <c r="B216" s="112" t="e">
        <f t="shared" si="24"/>
        <v>#VALUE!</v>
      </c>
      <c r="C216" s="113">
        <v>0.79166666666666663</v>
      </c>
      <c r="D216" s="119" t="s">
        <v>220</v>
      </c>
      <c r="E216" s="114" t="s">
        <v>28</v>
      </c>
      <c r="F216" s="143" t="s">
        <v>96</v>
      </c>
      <c r="G216" s="121"/>
      <c r="H216" s="116">
        <v>26000</v>
      </c>
      <c r="I216" s="63">
        <f>Korea!$H216*0.001</f>
        <v>26</v>
      </c>
      <c r="J216" s="80"/>
      <c r="K216" s="65">
        <f>Korea!$J216*0.001</f>
        <v>0</v>
      </c>
      <c r="L216" s="171" t="s">
        <v>221</v>
      </c>
    </row>
    <row r="217" spans="1:12" ht="15.75" customHeight="1" x14ac:dyDescent="0.15">
      <c r="A217" s="168">
        <v>14</v>
      </c>
      <c r="B217" s="117" t="e">
        <f t="shared" si="24"/>
        <v>#VALUE!</v>
      </c>
      <c r="C217" s="118">
        <v>0.83333333333333337</v>
      </c>
      <c r="D217" s="119"/>
      <c r="E217" s="114"/>
      <c r="F217" s="114"/>
      <c r="G217" s="121"/>
      <c r="H217" s="116"/>
      <c r="I217" s="63">
        <f>Korea!$H217*0.001</f>
        <v>0</v>
      </c>
      <c r="J217" s="80"/>
      <c r="K217" s="65">
        <f>Korea!$J217*0.001</f>
        <v>0</v>
      </c>
      <c r="L217" s="171"/>
    </row>
    <row r="218" spans="1:12" ht="15.75" customHeight="1" x14ac:dyDescent="0.15">
      <c r="A218" s="166">
        <v>14</v>
      </c>
      <c r="B218" s="112" t="e">
        <f t="shared" si="24"/>
        <v>#VALUE!</v>
      </c>
      <c r="C218" s="113">
        <v>0.875</v>
      </c>
      <c r="D218" s="86" t="s">
        <v>211</v>
      </c>
      <c r="E218" s="85" t="s">
        <v>6</v>
      </c>
      <c r="F218" s="114" t="s">
        <v>110</v>
      </c>
      <c r="G218" s="115"/>
      <c r="H218" s="116">
        <v>85000</v>
      </c>
      <c r="I218" s="63">
        <f>Korea!$H218*0.001</f>
        <v>85</v>
      </c>
      <c r="J218" s="80"/>
      <c r="K218" s="65">
        <f>Korea!$J218*0.001</f>
        <v>0</v>
      </c>
      <c r="L218" s="157" t="s">
        <v>19</v>
      </c>
    </row>
    <row r="219" spans="1:12" ht="15.75" customHeight="1" thickBot="1" x14ac:dyDescent="0.2">
      <c r="A219" s="172">
        <v>14</v>
      </c>
      <c r="B219" s="125" t="e">
        <f t="shared" si="24"/>
        <v>#VALUE!</v>
      </c>
      <c r="C219" s="126">
        <v>0.91666666666666663</v>
      </c>
      <c r="D219" s="61" t="s">
        <v>50</v>
      </c>
      <c r="E219" s="85" t="s">
        <v>38</v>
      </c>
      <c r="F219" s="66"/>
      <c r="G219" s="84"/>
      <c r="H219" s="79">
        <v>0</v>
      </c>
      <c r="I219" s="74">
        <f>Korea!$H219*0.001</f>
        <v>0</v>
      </c>
      <c r="J219" s="80"/>
      <c r="K219" s="89">
        <f>Korea!$J219*0.001</f>
        <v>0</v>
      </c>
      <c r="L219" s="173"/>
    </row>
    <row r="220" spans="1:12" ht="15.75" customHeight="1" thickTop="1" x14ac:dyDescent="0.15">
      <c r="A220" s="165">
        <v>15</v>
      </c>
      <c r="B220" s="106" t="e">
        <f>B205+1</f>
        <v>#VALUE!</v>
      </c>
      <c r="C220" s="107">
        <v>0.33333333333333331</v>
      </c>
      <c r="D220" s="55" t="s">
        <v>212</v>
      </c>
      <c r="E220" s="108" t="s">
        <v>44</v>
      </c>
      <c r="F220" s="109"/>
      <c r="G220" s="110"/>
      <c r="H220" s="111">
        <v>0</v>
      </c>
      <c r="I220" s="56">
        <f>Korea!$H220*0.001</f>
        <v>0</v>
      </c>
      <c r="J220" s="57"/>
      <c r="K220" s="58">
        <f>Korea!$J220*0.001</f>
        <v>0</v>
      </c>
      <c r="L220" s="182" t="s">
        <v>295</v>
      </c>
    </row>
    <row r="221" spans="1:12" ht="15.75" customHeight="1" x14ac:dyDescent="0.15">
      <c r="A221" s="166">
        <v>15</v>
      </c>
      <c r="B221" s="112" t="e">
        <f t="shared" ref="B221:B234" si="25">B220</f>
        <v>#VALUE!</v>
      </c>
      <c r="C221" s="113">
        <v>0.375</v>
      </c>
      <c r="D221" s="114" t="s">
        <v>223</v>
      </c>
      <c r="E221" s="114" t="s">
        <v>38</v>
      </c>
      <c r="F221" s="114" t="s">
        <v>224</v>
      </c>
      <c r="G221" s="121">
        <f>(1450+1250)*2</f>
        <v>5400</v>
      </c>
      <c r="H221" s="127">
        <v>78000</v>
      </c>
      <c r="I221" s="63">
        <f>Korea!$H221*0.001</f>
        <v>78</v>
      </c>
      <c r="J221" s="64"/>
      <c r="K221" s="65">
        <f>Korea!$J221*0.001</f>
        <v>0</v>
      </c>
      <c r="L221" s="181" t="s">
        <v>296</v>
      </c>
    </row>
    <row r="222" spans="1:12" ht="15.75" customHeight="1" x14ac:dyDescent="0.15">
      <c r="A222" s="168">
        <v>15</v>
      </c>
      <c r="B222" s="117" t="e">
        <f t="shared" si="25"/>
        <v>#VALUE!</v>
      </c>
      <c r="C222" s="118">
        <v>0.41666666666666669</v>
      </c>
      <c r="D222" s="119"/>
      <c r="E222" s="119"/>
      <c r="F222" s="120"/>
      <c r="G222" s="121"/>
      <c r="H222" s="124"/>
      <c r="I222" s="63">
        <f>Korea!$H222*0.001</f>
        <v>0</v>
      </c>
      <c r="J222" s="64"/>
      <c r="K222" s="65">
        <f>Korea!$J222*0.001</f>
        <v>0</v>
      </c>
      <c r="L222" s="169"/>
    </row>
    <row r="223" spans="1:12" ht="15.75" customHeight="1" x14ac:dyDescent="0.15">
      <c r="A223" s="166">
        <v>15</v>
      </c>
      <c r="B223" s="112" t="e">
        <f t="shared" si="25"/>
        <v>#VALUE!</v>
      </c>
      <c r="C223" s="113">
        <v>0.45833333333333331</v>
      </c>
      <c r="D223" s="119" t="s">
        <v>225</v>
      </c>
      <c r="E223" s="114" t="s">
        <v>38</v>
      </c>
      <c r="F223" s="145" t="s">
        <v>322</v>
      </c>
      <c r="G223" s="121">
        <f>1400*2</f>
        <v>2800</v>
      </c>
      <c r="H223" s="116">
        <v>0</v>
      </c>
      <c r="I223" s="63">
        <f>Korea!$H223*0.001</f>
        <v>0</v>
      </c>
      <c r="J223" s="64"/>
      <c r="K223" s="65">
        <f>Korea!$J223*0.001</f>
        <v>0</v>
      </c>
      <c r="L223" s="170"/>
    </row>
    <row r="224" spans="1:12" ht="37.5" customHeight="1" x14ac:dyDescent="0.15">
      <c r="A224" s="168">
        <v>15</v>
      </c>
      <c r="B224" s="117" t="e">
        <f t="shared" si="25"/>
        <v>#VALUE!</v>
      </c>
      <c r="C224" s="118">
        <v>0.5</v>
      </c>
      <c r="D224" s="129" t="s">
        <v>226</v>
      </c>
      <c r="E224" s="119" t="s">
        <v>44</v>
      </c>
      <c r="F224" s="119" t="s">
        <v>52</v>
      </c>
      <c r="G224" s="121"/>
      <c r="H224" s="122">
        <v>25000</v>
      </c>
      <c r="I224" s="63">
        <f>Korea!$H224*0.001</f>
        <v>25</v>
      </c>
      <c r="J224" s="64"/>
      <c r="K224" s="65">
        <f>Korea!$J224*0.001</f>
        <v>0</v>
      </c>
      <c r="L224" s="169"/>
    </row>
    <row r="225" spans="1:12" ht="15" customHeight="1" x14ac:dyDescent="0.15">
      <c r="A225" s="166">
        <v>15</v>
      </c>
      <c r="B225" s="112" t="e">
        <f t="shared" si="25"/>
        <v>#VALUE!</v>
      </c>
      <c r="C225" s="113">
        <v>0.54166666666666663</v>
      </c>
      <c r="D225" s="119" t="s">
        <v>228</v>
      </c>
      <c r="E225" s="119" t="s">
        <v>28</v>
      </c>
      <c r="F225" s="142" t="s">
        <v>323</v>
      </c>
      <c r="G225" s="121">
        <f>1400*2</f>
        <v>2800</v>
      </c>
      <c r="H225" s="122">
        <v>0</v>
      </c>
      <c r="I225" s="63">
        <f>Korea!$H225*0.001</f>
        <v>0</v>
      </c>
      <c r="J225" s="64"/>
      <c r="K225" s="65">
        <f>Korea!$J225*0.001</f>
        <v>0</v>
      </c>
      <c r="L225" s="174" t="s">
        <v>229</v>
      </c>
    </row>
    <row r="226" spans="1:12" ht="15.75" customHeight="1" x14ac:dyDescent="0.15">
      <c r="A226" s="168">
        <v>15</v>
      </c>
      <c r="B226" s="117" t="e">
        <f t="shared" si="25"/>
        <v>#VALUE!</v>
      </c>
      <c r="C226" s="118">
        <v>0.58333333333333337</v>
      </c>
      <c r="D226" s="119" t="s">
        <v>230</v>
      </c>
      <c r="E226" s="119" t="s">
        <v>28</v>
      </c>
      <c r="F226" s="143" t="s">
        <v>194</v>
      </c>
      <c r="G226" s="121">
        <f>1400*2</f>
        <v>2800</v>
      </c>
      <c r="H226" s="116">
        <v>0</v>
      </c>
      <c r="I226" s="63">
        <f>Korea!$H226*0.001</f>
        <v>0</v>
      </c>
      <c r="J226" s="64"/>
      <c r="K226" s="65">
        <f>Korea!$J226*0.001</f>
        <v>0</v>
      </c>
      <c r="L226" s="171" t="s">
        <v>229</v>
      </c>
    </row>
    <row r="227" spans="1:12" ht="15.75" customHeight="1" x14ac:dyDescent="0.15">
      <c r="A227" s="166">
        <v>15</v>
      </c>
      <c r="B227" s="112" t="e">
        <f t="shared" si="25"/>
        <v>#VALUE!</v>
      </c>
      <c r="C227" s="113">
        <v>0.625</v>
      </c>
      <c r="D227" s="119"/>
      <c r="E227" s="119"/>
      <c r="F227" s="119"/>
      <c r="G227" s="121"/>
      <c r="H227" s="122"/>
      <c r="I227" s="63">
        <f>Korea!$H227*0.001</f>
        <v>0</v>
      </c>
      <c r="J227" s="64"/>
      <c r="K227" s="65">
        <f>Korea!$J227*0.001</f>
        <v>0</v>
      </c>
      <c r="L227" s="174"/>
    </row>
    <row r="228" spans="1:12" ht="15.75" customHeight="1" x14ac:dyDescent="0.15">
      <c r="A228" s="168">
        <v>15</v>
      </c>
      <c r="B228" s="117" t="e">
        <f t="shared" si="25"/>
        <v>#VALUE!</v>
      </c>
      <c r="C228" s="118">
        <v>0.66666666666666663</v>
      </c>
      <c r="D228" s="142" t="s">
        <v>324</v>
      </c>
      <c r="E228" s="119" t="s">
        <v>28</v>
      </c>
      <c r="F228" s="142" t="s">
        <v>300</v>
      </c>
      <c r="G228" s="121">
        <f>1400*2</f>
        <v>2800</v>
      </c>
      <c r="H228" s="124">
        <f>18000*2</f>
        <v>36000</v>
      </c>
      <c r="I228" s="63">
        <f>Korea!$H228*0.001</f>
        <v>36</v>
      </c>
      <c r="J228" s="64"/>
      <c r="K228" s="65">
        <f>Korea!$J228*0.001</f>
        <v>0</v>
      </c>
      <c r="L228" s="171" t="s">
        <v>227</v>
      </c>
    </row>
    <row r="229" spans="1:12" ht="15.75" customHeight="1" x14ac:dyDescent="0.15">
      <c r="A229" s="166">
        <v>15</v>
      </c>
      <c r="B229" s="112" t="e">
        <f t="shared" si="25"/>
        <v>#VALUE!</v>
      </c>
      <c r="C229" s="113">
        <v>0.70833333333333337</v>
      </c>
      <c r="D229" s="119" t="s">
        <v>231</v>
      </c>
      <c r="E229" s="119" t="s">
        <v>28</v>
      </c>
      <c r="F229" s="143" t="s">
        <v>96</v>
      </c>
      <c r="G229" s="121"/>
      <c r="H229" s="116">
        <v>0</v>
      </c>
      <c r="I229" s="63">
        <f>Korea!$H229*0.001</f>
        <v>0</v>
      </c>
      <c r="J229" s="64"/>
      <c r="K229" s="65">
        <f>Korea!$J229*0.001</f>
        <v>0</v>
      </c>
      <c r="L229" s="170"/>
    </row>
    <row r="230" spans="1:12" ht="15.75" customHeight="1" x14ac:dyDescent="0.15">
      <c r="A230" s="168">
        <v>15</v>
      </c>
      <c r="B230" s="117" t="e">
        <f t="shared" si="25"/>
        <v>#VALUE!</v>
      </c>
      <c r="C230" s="118">
        <v>0.75</v>
      </c>
      <c r="D230" s="114" t="s">
        <v>232</v>
      </c>
      <c r="E230" s="119" t="s">
        <v>44</v>
      </c>
      <c r="F230" s="119" t="s">
        <v>54</v>
      </c>
      <c r="G230" s="121"/>
      <c r="H230" s="122">
        <v>55000</v>
      </c>
      <c r="I230" s="63">
        <f>Korea!$H230*0.001</f>
        <v>55</v>
      </c>
      <c r="J230" s="64"/>
      <c r="K230" s="65">
        <f>Korea!$J230*0.001</f>
        <v>0</v>
      </c>
      <c r="L230" s="169"/>
    </row>
    <row r="231" spans="1:12" ht="15.75" customHeight="1" x14ac:dyDescent="0.15">
      <c r="A231" s="166">
        <v>15</v>
      </c>
      <c r="B231" s="112" t="e">
        <f t="shared" si="25"/>
        <v>#VALUE!</v>
      </c>
      <c r="C231" s="113">
        <v>0.79166666666666663</v>
      </c>
      <c r="D231" s="114" t="s">
        <v>233</v>
      </c>
      <c r="E231" s="119" t="s">
        <v>28</v>
      </c>
      <c r="F231" s="114" t="s">
        <v>234</v>
      </c>
      <c r="G231" s="121">
        <f>1200*2</f>
        <v>2400</v>
      </c>
      <c r="H231" s="116">
        <v>0</v>
      </c>
      <c r="I231" s="63">
        <f>Korea!$H231*0.001</f>
        <v>0</v>
      </c>
      <c r="J231" s="64"/>
      <c r="K231" s="65">
        <f>Korea!$J231*0.001</f>
        <v>0</v>
      </c>
      <c r="L231" s="174"/>
    </row>
    <row r="232" spans="1:12" ht="15.75" customHeight="1" x14ac:dyDescent="0.15">
      <c r="A232" s="168">
        <v>15</v>
      </c>
      <c r="B232" s="117" t="e">
        <f t="shared" si="25"/>
        <v>#VALUE!</v>
      </c>
      <c r="C232" s="118">
        <v>0.83333333333333337</v>
      </c>
      <c r="D232" s="119" t="s">
        <v>235</v>
      </c>
      <c r="E232" s="119" t="s">
        <v>44</v>
      </c>
      <c r="F232" s="120"/>
      <c r="G232" s="121"/>
      <c r="H232" s="122">
        <v>40000</v>
      </c>
      <c r="I232" s="63">
        <f>Korea!$H232*0.001</f>
        <v>40</v>
      </c>
      <c r="J232" s="64"/>
      <c r="K232" s="65">
        <f>Korea!$J232*0.001</f>
        <v>0</v>
      </c>
      <c r="L232" s="169"/>
    </row>
    <row r="233" spans="1:12" ht="15.75" customHeight="1" x14ac:dyDescent="0.15">
      <c r="A233" s="166">
        <v>15</v>
      </c>
      <c r="B233" s="112" t="e">
        <f t="shared" si="25"/>
        <v>#VALUE!</v>
      </c>
      <c r="C233" s="113">
        <v>0.875</v>
      </c>
      <c r="D233" s="86" t="s">
        <v>48</v>
      </c>
      <c r="E233" s="85" t="s">
        <v>6</v>
      </c>
      <c r="F233" s="128"/>
      <c r="G233" s="115"/>
      <c r="H233" s="116">
        <v>140000</v>
      </c>
      <c r="I233" s="63">
        <f>Korea!$H233*0.001</f>
        <v>140</v>
      </c>
      <c r="J233" s="64"/>
      <c r="K233" s="65">
        <f>Korea!$J233*0.001</f>
        <v>0</v>
      </c>
      <c r="L233" s="174" t="s">
        <v>236</v>
      </c>
    </row>
    <row r="234" spans="1:12" ht="15.75" customHeight="1" thickBot="1" x14ac:dyDescent="0.2">
      <c r="A234" s="172">
        <v>15</v>
      </c>
      <c r="B234" s="125" t="e">
        <f t="shared" si="25"/>
        <v>#VALUE!</v>
      </c>
      <c r="C234" s="126">
        <v>0.91666666666666663</v>
      </c>
      <c r="D234" s="61" t="s">
        <v>50</v>
      </c>
      <c r="E234" s="85" t="s">
        <v>38</v>
      </c>
      <c r="F234" s="66"/>
      <c r="G234" s="84"/>
      <c r="H234" s="79">
        <v>0</v>
      </c>
      <c r="I234" s="74">
        <f>Korea!$H234*0.001</f>
        <v>0</v>
      </c>
      <c r="J234" s="64"/>
      <c r="K234" s="75">
        <f>Korea!$J234*0.001</f>
        <v>0</v>
      </c>
      <c r="L234" s="173"/>
    </row>
    <row r="235" spans="1:12" ht="32.25" customHeight="1" thickTop="1" x14ac:dyDescent="0.15">
      <c r="A235" s="165">
        <v>16</v>
      </c>
      <c r="B235" s="106" t="e">
        <f>B220+1</f>
        <v>#VALUE!</v>
      </c>
      <c r="C235" s="107">
        <v>0.33333333333333331</v>
      </c>
      <c r="D235" s="55" t="s">
        <v>51</v>
      </c>
      <c r="E235" s="108" t="s">
        <v>44</v>
      </c>
      <c r="F235" s="108" t="s">
        <v>52</v>
      </c>
      <c r="G235" s="110"/>
      <c r="H235" s="111">
        <v>10000</v>
      </c>
      <c r="I235" s="56">
        <f>Korea!$H235*0.001</f>
        <v>10</v>
      </c>
      <c r="J235" s="77"/>
      <c r="K235" s="58">
        <f>Korea!$J235*0.001</f>
        <v>0</v>
      </c>
      <c r="L235" s="175"/>
    </row>
    <row r="236" spans="1:12" ht="15.75" customHeight="1" x14ac:dyDescent="0.15">
      <c r="A236" s="166">
        <v>16</v>
      </c>
      <c r="B236" s="112" t="e">
        <f t="shared" ref="B236:B249" si="26">B235</f>
        <v>#VALUE!</v>
      </c>
      <c r="C236" s="113">
        <v>0.375</v>
      </c>
      <c r="D236" s="119" t="s">
        <v>239</v>
      </c>
      <c r="E236" s="114" t="s">
        <v>28</v>
      </c>
      <c r="F236" s="142" t="s">
        <v>246</v>
      </c>
      <c r="G236" s="115">
        <f>1400*2</f>
        <v>2800</v>
      </c>
      <c r="H236" s="116">
        <f>1000*2</f>
        <v>2000</v>
      </c>
      <c r="I236" s="63">
        <f>Korea!$H236*0.001</f>
        <v>2</v>
      </c>
      <c r="J236" s="80"/>
      <c r="K236" s="65">
        <f>Korea!$J236*0.001</f>
        <v>0</v>
      </c>
      <c r="L236" s="174" t="s">
        <v>238</v>
      </c>
    </row>
    <row r="237" spans="1:12" ht="15.75" customHeight="1" x14ac:dyDescent="0.15">
      <c r="A237" s="168">
        <v>16</v>
      </c>
      <c r="B237" s="117" t="e">
        <f t="shared" si="26"/>
        <v>#VALUE!</v>
      </c>
      <c r="C237" s="118">
        <v>0.41666666666666669</v>
      </c>
      <c r="D237" s="114" t="s">
        <v>240</v>
      </c>
      <c r="E237" s="114" t="s">
        <v>28</v>
      </c>
      <c r="F237" s="143" t="s">
        <v>96</v>
      </c>
      <c r="G237" s="121"/>
      <c r="H237" s="122">
        <v>0</v>
      </c>
      <c r="I237" s="63">
        <f>Korea!$H237*0.001</f>
        <v>0</v>
      </c>
      <c r="J237" s="80"/>
      <c r="K237" s="65">
        <f>Korea!$J237*0.001</f>
        <v>0</v>
      </c>
      <c r="L237" s="169"/>
    </row>
    <row r="238" spans="1:12" ht="15.75" customHeight="1" x14ac:dyDescent="0.15">
      <c r="A238" s="166">
        <v>16</v>
      </c>
      <c r="B238" s="112" t="e">
        <f t="shared" si="26"/>
        <v>#VALUE!</v>
      </c>
      <c r="C238" s="113">
        <v>0.45833333333333331</v>
      </c>
      <c r="D238" s="114" t="s">
        <v>237</v>
      </c>
      <c r="E238" s="114" t="s">
        <v>28</v>
      </c>
      <c r="F238" s="143" t="s">
        <v>169</v>
      </c>
      <c r="G238" s="121"/>
      <c r="H238" s="116">
        <v>0</v>
      </c>
      <c r="I238" s="63">
        <f>Korea!$H238*0.001</f>
        <v>0</v>
      </c>
      <c r="J238" s="80"/>
      <c r="K238" s="65">
        <f>Korea!$J238*0.001</f>
        <v>0</v>
      </c>
      <c r="L238" s="170"/>
    </row>
    <row r="239" spans="1:12" ht="27.75" customHeight="1" x14ac:dyDescent="0.15">
      <c r="A239" s="168">
        <v>16</v>
      </c>
      <c r="B239" s="117" t="e">
        <f t="shared" si="26"/>
        <v>#VALUE!</v>
      </c>
      <c r="C239" s="118">
        <v>0.5</v>
      </c>
      <c r="D239" s="123" t="s">
        <v>241</v>
      </c>
      <c r="E239" s="119" t="s">
        <v>44</v>
      </c>
      <c r="F239" s="142" t="s">
        <v>134</v>
      </c>
      <c r="G239" s="121"/>
      <c r="H239" s="122">
        <v>30000</v>
      </c>
      <c r="I239" s="63">
        <f>Korea!$H239*0.001</f>
        <v>30</v>
      </c>
      <c r="J239" s="80"/>
      <c r="K239" s="65">
        <f>Korea!$J239*0.001</f>
        <v>0</v>
      </c>
      <c r="L239" s="169"/>
    </row>
    <row r="240" spans="1:12" ht="15.75" customHeight="1" x14ac:dyDescent="0.15">
      <c r="A240" s="166">
        <v>16</v>
      </c>
      <c r="B240" s="112" t="e">
        <f t="shared" si="26"/>
        <v>#VALUE!</v>
      </c>
      <c r="C240" s="113">
        <v>0.54166666666666663</v>
      </c>
      <c r="D240" s="119" t="s">
        <v>242</v>
      </c>
      <c r="E240" s="114" t="s">
        <v>38</v>
      </c>
      <c r="F240" s="114" t="s">
        <v>90</v>
      </c>
      <c r="G240" s="121">
        <f>1200*2</f>
        <v>2400</v>
      </c>
      <c r="H240" s="116">
        <v>0</v>
      </c>
      <c r="I240" s="63">
        <f>Korea!$H240*0.001</f>
        <v>0</v>
      </c>
      <c r="J240" s="80"/>
      <c r="K240" s="65">
        <f>Korea!$J240*0.001</f>
        <v>0</v>
      </c>
      <c r="L240" s="170"/>
    </row>
    <row r="241" spans="1:12" ht="15.75" customHeight="1" x14ac:dyDescent="0.15">
      <c r="A241" s="168">
        <v>16</v>
      </c>
      <c r="B241" s="117" t="e">
        <f t="shared" si="26"/>
        <v>#VALUE!</v>
      </c>
      <c r="C241" s="118">
        <v>0.58333333333333337</v>
      </c>
      <c r="D241" s="119" t="s">
        <v>243</v>
      </c>
      <c r="E241" s="119" t="s">
        <v>38</v>
      </c>
      <c r="F241" s="119" t="s">
        <v>244</v>
      </c>
      <c r="G241" s="121">
        <f>4850*2</f>
        <v>9700</v>
      </c>
      <c r="H241" s="122">
        <v>0</v>
      </c>
      <c r="I241" s="63">
        <f>Korea!$H241*0.001</f>
        <v>0</v>
      </c>
      <c r="J241" s="80"/>
      <c r="K241" s="65">
        <f>Korea!$J241*0.001</f>
        <v>0</v>
      </c>
      <c r="L241" s="169"/>
    </row>
    <row r="242" spans="1:12" ht="15.75" customHeight="1" x14ac:dyDescent="0.15">
      <c r="A242" s="166">
        <v>16</v>
      </c>
      <c r="B242" s="112" t="e">
        <f t="shared" si="26"/>
        <v>#VALUE!</v>
      </c>
      <c r="C242" s="113">
        <v>0.625</v>
      </c>
      <c r="D242" s="114"/>
      <c r="E242" s="114"/>
      <c r="F242" s="128"/>
      <c r="G242" s="121"/>
      <c r="H242" s="116"/>
      <c r="I242" s="63">
        <f>Korea!$H242*0.001</f>
        <v>0</v>
      </c>
      <c r="J242" s="80"/>
      <c r="K242" s="65">
        <f>Korea!$J242*0.001</f>
        <v>0</v>
      </c>
      <c r="L242" s="170"/>
    </row>
    <row r="243" spans="1:12" ht="15.75" customHeight="1" x14ac:dyDescent="0.15">
      <c r="A243" s="168">
        <v>16</v>
      </c>
      <c r="B243" s="117" t="e">
        <f t="shared" si="26"/>
        <v>#VALUE!</v>
      </c>
      <c r="C243" s="118">
        <v>0.66666666666666663</v>
      </c>
      <c r="D243" s="114"/>
      <c r="E243" s="114"/>
      <c r="F243" s="143"/>
      <c r="G243" s="121"/>
      <c r="H243" s="124"/>
      <c r="I243" s="63">
        <f>Korea!$H243*0.001</f>
        <v>0</v>
      </c>
      <c r="J243" s="80"/>
      <c r="K243" s="65">
        <f>Korea!$J243*0.001</f>
        <v>0</v>
      </c>
      <c r="L243" s="169"/>
    </row>
    <row r="244" spans="1:12" ht="15.75" customHeight="1" x14ac:dyDescent="0.15">
      <c r="A244" s="166">
        <v>16</v>
      </c>
      <c r="B244" s="112" t="e">
        <f t="shared" si="26"/>
        <v>#VALUE!</v>
      </c>
      <c r="C244" s="113">
        <v>0.70833333333333337</v>
      </c>
      <c r="D244" s="128"/>
      <c r="E244" s="114"/>
      <c r="F244" s="114"/>
      <c r="G244" s="121"/>
      <c r="H244" s="127"/>
      <c r="I244" s="63">
        <f>Korea!$H244*0.001</f>
        <v>0</v>
      </c>
      <c r="J244" s="80"/>
      <c r="K244" s="65">
        <f>Korea!$J244*0.001</f>
        <v>0</v>
      </c>
      <c r="L244" s="170"/>
    </row>
    <row r="245" spans="1:12" ht="15.75" customHeight="1" x14ac:dyDescent="0.15">
      <c r="A245" s="168">
        <v>16</v>
      </c>
      <c r="B245" s="117" t="e">
        <f t="shared" si="26"/>
        <v>#VALUE!</v>
      </c>
      <c r="C245" s="118">
        <v>0.75</v>
      </c>
      <c r="D245" s="142" t="s">
        <v>325</v>
      </c>
      <c r="E245" s="119" t="s">
        <v>38</v>
      </c>
      <c r="F245" s="120"/>
      <c r="G245" s="115"/>
      <c r="H245" s="122">
        <v>0</v>
      </c>
      <c r="I245" s="63">
        <f>Korea!$H245*0.001</f>
        <v>0</v>
      </c>
      <c r="J245" s="80"/>
      <c r="K245" s="65">
        <f>Korea!$J245*0.001</f>
        <v>0</v>
      </c>
      <c r="L245" s="169"/>
    </row>
    <row r="246" spans="1:12" ht="15.75" customHeight="1" x14ac:dyDescent="0.15">
      <c r="A246" s="166">
        <v>16</v>
      </c>
      <c r="B246" s="112" t="e">
        <f t="shared" si="26"/>
        <v>#VALUE!</v>
      </c>
      <c r="C246" s="113">
        <v>0.79166666666666663</v>
      </c>
      <c r="D246" s="128"/>
      <c r="E246" s="114"/>
      <c r="F246" s="128"/>
      <c r="G246" s="121"/>
      <c r="H246" s="127"/>
      <c r="I246" s="63">
        <f>Korea!$H246*0.001</f>
        <v>0</v>
      </c>
      <c r="J246" s="80"/>
      <c r="K246" s="65">
        <f>Korea!$J246*0.001</f>
        <v>0</v>
      </c>
      <c r="L246" s="170"/>
    </row>
    <row r="247" spans="1:12" ht="15.75" customHeight="1" x14ac:dyDescent="0.15">
      <c r="A247" s="168">
        <v>16</v>
      </c>
      <c r="B247" s="117" t="e">
        <f t="shared" si="26"/>
        <v>#VALUE!</v>
      </c>
      <c r="C247" s="118">
        <v>0.83333333333333337</v>
      </c>
      <c r="D247" s="120"/>
      <c r="E247" s="119"/>
      <c r="F247" s="120"/>
      <c r="G247" s="121"/>
      <c r="H247" s="124"/>
      <c r="I247" s="63">
        <f>Korea!$H247*0.001</f>
        <v>0</v>
      </c>
      <c r="J247" s="80"/>
      <c r="K247" s="65">
        <f>Korea!$J247*0.001</f>
        <v>0</v>
      </c>
      <c r="L247" s="169"/>
    </row>
    <row r="248" spans="1:12" ht="15.75" customHeight="1" x14ac:dyDescent="0.15">
      <c r="A248" s="166">
        <v>16</v>
      </c>
      <c r="B248" s="112" t="e">
        <f t="shared" si="26"/>
        <v>#VALUE!</v>
      </c>
      <c r="C248" s="113">
        <v>0.875</v>
      </c>
      <c r="D248" s="114"/>
      <c r="E248" s="114"/>
      <c r="F248" s="128"/>
      <c r="G248" s="115"/>
      <c r="H248" s="116"/>
      <c r="I248" s="63">
        <f>Korea!$H248*0.001</f>
        <v>0</v>
      </c>
      <c r="J248" s="80"/>
      <c r="K248" s="65">
        <f>Korea!$J248*0.001</f>
        <v>0</v>
      </c>
      <c r="L248" s="170"/>
    </row>
    <row r="249" spans="1:12" ht="15.75" customHeight="1" thickBot="1" x14ac:dyDescent="0.2">
      <c r="A249" s="162">
        <v>16</v>
      </c>
      <c r="B249" s="176" t="e">
        <f t="shared" si="26"/>
        <v>#VALUE!</v>
      </c>
      <c r="C249" s="101">
        <v>0.91666666666666663</v>
      </c>
      <c r="D249" s="177" t="s">
        <v>50</v>
      </c>
      <c r="E249" s="178" t="s">
        <v>38</v>
      </c>
      <c r="F249" s="72"/>
      <c r="G249" s="179"/>
      <c r="H249" s="180">
        <v>0</v>
      </c>
      <c r="I249" s="74">
        <f>Korea!$H249*0.001</f>
        <v>0</v>
      </c>
      <c r="J249" s="88"/>
      <c r="K249" s="89">
        <f>Korea!$J249*0.001</f>
        <v>0</v>
      </c>
      <c r="L249" s="164"/>
    </row>
    <row r="250" spans="1:12" ht="15.75" customHeight="1" thickTop="1" thickBot="1" x14ac:dyDescent="0.2">
      <c r="A250" s="189" t="s">
        <v>245</v>
      </c>
      <c r="B250" s="183"/>
      <c r="C250" s="183"/>
      <c r="D250" s="183"/>
      <c r="E250" s="184"/>
      <c r="F250" s="184"/>
      <c r="G250" s="190">
        <f>SUM(G8:G249)</f>
        <v>165800</v>
      </c>
      <c r="H250" s="185">
        <f t="shared" ref="H250:K250" si="27">SUM(H8:H249)</f>
        <v>7517500</v>
      </c>
      <c r="I250" s="186">
        <f t="shared" si="27"/>
        <v>7517.5000000000009</v>
      </c>
      <c r="J250" s="185">
        <f t="shared" si="27"/>
        <v>0</v>
      </c>
      <c r="K250" s="186">
        <f t="shared" si="27"/>
        <v>0</v>
      </c>
      <c r="L250" s="187"/>
    </row>
    <row r="251" spans="1:12" ht="15" customHeight="1" thickTop="1" x14ac:dyDescent="0.15"/>
  </sheetData>
  <conditionalFormatting sqref="L173 L83 L203 L218 L188">
    <cfRule type="colorScale" priority="1">
      <colorScale>
        <cfvo type="min"/>
        <cfvo type="max"/>
        <color rgb="FF57BB8A"/>
        <color rgb="FFFFFFFF"/>
      </colorScale>
    </cfRule>
  </conditionalFormatting>
  <conditionalFormatting sqref="L189 L204 L249">
    <cfRule type="notContainsBlanks" dxfId="0" priority="2">
      <formula>LEN(TRIM(L189))&gt;0</formula>
    </cfRule>
  </conditionalFormatting>
  <dataValidations count="1">
    <dataValidation type="list" allowBlank="1" showErrorMessage="1" sqref="E8 E10:E16 E18:E23 E25:E31 E83:E85 E45:E70 E72:E78 E80 E105:E153 E33:E43 E95:E101 E245:E249 E88:E93 E156:E243">
      <formula1>"Travel,Accomodation,Food,Activity,Car"</formula1>
    </dataValidation>
  </dataValidations>
  <hyperlinks>
    <hyperlink ref="L45" r:id="rId1"/>
    <hyperlink ref="L46" r:id="rId2"/>
    <hyperlink ref="L71" r:id="rId3"/>
    <hyperlink ref="L72" r:id="rId4"/>
    <hyperlink ref="L91" r:id="rId5"/>
    <hyperlink ref="L116" r:id="rId6"/>
    <hyperlink ref="L122" r:id="rId7"/>
    <hyperlink ref="L161" r:id="rId8"/>
    <hyperlink ref="L207" r:id="rId9"/>
  </hyperlinks>
  <pageMargins left="0.7" right="0.7" top="0.75" bottom="0.75" header="0" footer="0"/>
  <pageSetup orientation="landscape"/>
  <tableParts count="1">
    <tablePart r:id="rId10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2:H20"/>
  <sheetViews>
    <sheetView showGridLines="0" tabSelected="1" workbookViewId="0">
      <selection activeCell="G11" sqref="G11"/>
    </sheetView>
  </sheetViews>
  <sheetFormatPr baseColWidth="10" defaultColWidth="12.6640625" defaultRowHeight="15" customHeight="1" x14ac:dyDescent="0.15"/>
  <cols>
    <col min="1" max="1" width="14.5" customWidth="1"/>
    <col min="2" max="2" width="16.33203125" customWidth="1"/>
    <col min="3" max="3" width="25.83203125" customWidth="1"/>
    <col min="4" max="4" width="24.83203125" customWidth="1"/>
    <col min="5" max="5" width="18.83203125" customWidth="1"/>
    <col min="6" max="6" width="14.5" customWidth="1"/>
    <col min="7" max="7" width="25.83203125" customWidth="1"/>
    <col min="8" max="8" width="22" customWidth="1"/>
    <col min="9" max="9" width="29.33203125" customWidth="1"/>
    <col min="10" max="26" width="14.5" customWidth="1"/>
  </cols>
  <sheetData>
    <row r="2" spans="1:8" ht="15" customHeight="1" x14ac:dyDescent="0.15">
      <c r="A2" s="192" t="s">
        <v>247</v>
      </c>
      <c r="B2" s="38"/>
      <c r="C2" s="39" t="s">
        <v>253</v>
      </c>
      <c r="D2" s="40"/>
      <c r="F2" s="38"/>
      <c r="G2" s="39" t="s">
        <v>253</v>
      </c>
      <c r="H2" s="40"/>
    </row>
    <row r="3" spans="1:8" ht="15" customHeight="1" x14ac:dyDescent="0.15">
      <c r="A3" s="193"/>
      <c r="B3" s="39" t="s">
        <v>29</v>
      </c>
      <c r="C3" s="38" t="s">
        <v>248</v>
      </c>
      <c r="D3" s="41" t="s">
        <v>249</v>
      </c>
      <c r="F3" s="39" t="s">
        <v>27</v>
      </c>
      <c r="G3" s="38" t="s">
        <v>250</v>
      </c>
      <c r="H3" s="41" t="s">
        <v>251</v>
      </c>
    </row>
    <row r="4" spans="1:8" ht="15" customHeight="1" x14ac:dyDescent="0.15">
      <c r="A4" s="193"/>
      <c r="B4" s="38" t="s">
        <v>6</v>
      </c>
      <c r="C4" s="43">
        <v>1480</v>
      </c>
      <c r="D4" s="44">
        <v>0</v>
      </c>
      <c r="F4" s="42">
        <v>1</v>
      </c>
      <c r="G4" s="43">
        <v>3555</v>
      </c>
      <c r="H4" s="44">
        <v>0</v>
      </c>
    </row>
    <row r="5" spans="1:8" ht="15" customHeight="1" x14ac:dyDescent="0.15">
      <c r="A5" s="193"/>
      <c r="B5" s="51" t="s">
        <v>28</v>
      </c>
      <c r="C5" s="46">
        <v>671</v>
      </c>
      <c r="D5" s="47">
        <v>0</v>
      </c>
      <c r="F5" s="45">
        <v>2</v>
      </c>
      <c r="G5" s="46">
        <v>256</v>
      </c>
      <c r="H5" s="47">
        <v>0</v>
      </c>
    </row>
    <row r="6" spans="1:8" ht="15" customHeight="1" x14ac:dyDescent="0.15">
      <c r="A6" s="193"/>
      <c r="B6" s="51" t="s">
        <v>44</v>
      </c>
      <c r="C6" s="46">
        <v>1276.3</v>
      </c>
      <c r="D6" s="47">
        <v>0</v>
      </c>
      <c r="F6" s="45">
        <v>3</v>
      </c>
      <c r="G6" s="46">
        <v>275</v>
      </c>
      <c r="H6" s="47">
        <v>0</v>
      </c>
    </row>
    <row r="7" spans="1:8" ht="15" customHeight="1" x14ac:dyDescent="0.15">
      <c r="A7" s="193"/>
      <c r="B7" s="51" t="s">
        <v>38</v>
      </c>
      <c r="C7" s="46">
        <v>4090.2</v>
      </c>
      <c r="D7" s="47">
        <v>0</v>
      </c>
      <c r="F7" s="45">
        <v>4</v>
      </c>
      <c r="G7" s="46">
        <v>432</v>
      </c>
      <c r="H7" s="47">
        <v>0</v>
      </c>
    </row>
    <row r="8" spans="1:8" ht="15" customHeight="1" x14ac:dyDescent="0.15">
      <c r="A8" s="193"/>
      <c r="B8" s="51" t="s">
        <v>254</v>
      </c>
      <c r="C8" s="46">
        <v>0</v>
      </c>
      <c r="D8" s="47">
        <v>0</v>
      </c>
      <c r="F8" s="45">
        <v>5</v>
      </c>
      <c r="G8" s="46">
        <v>294</v>
      </c>
      <c r="H8" s="47">
        <v>0</v>
      </c>
    </row>
    <row r="9" spans="1:8" ht="15" customHeight="1" x14ac:dyDescent="0.15">
      <c r="A9" s="193"/>
      <c r="B9" s="52" t="s">
        <v>252</v>
      </c>
      <c r="C9" s="49">
        <v>7517.5</v>
      </c>
      <c r="D9" s="50">
        <v>0</v>
      </c>
      <c r="F9" s="45">
        <v>6</v>
      </c>
      <c r="G9" s="46">
        <v>323.60000000000002</v>
      </c>
      <c r="H9" s="47">
        <v>0</v>
      </c>
    </row>
    <row r="10" spans="1:8" ht="15" customHeight="1" x14ac:dyDescent="0.15">
      <c r="A10" s="194"/>
      <c r="F10" s="45">
        <v>7</v>
      </c>
      <c r="G10" s="46">
        <v>213</v>
      </c>
      <c r="H10" s="47">
        <v>0</v>
      </c>
    </row>
    <row r="11" spans="1:8" ht="15" customHeight="1" x14ac:dyDescent="0.15">
      <c r="F11" s="45">
        <v>8</v>
      </c>
      <c r="G11" s="46">
        <v>306</v>
      </c>
      <c r="H11" s="47">
        <v>0</v>
      </c>
    </row>
    <row r="12" spans="1:8" ht="15" customHeight="1" x14ac:dyDescent="0.15">
      <c r="F12" s="45">
        <v>9</v>
      </c>
      <c r="G12" s="46">
        <v>245</v>
      </c>
      <c r="H12" s="47">
        <v>0</v>
      </c>
    </row>
    <row r="13" spans="1:8" ht="15" customHeight="1" x14ac:dyDescent="0.15">
      <c r="F13" s="45">
        <v>10</v>
      </c>
      <c r="G13" s="46">
        <v>226</v>
      </c>
      <c r="H13" s="47">
        <v>0</v>
      </c>
    </row>
    <row r="14" spans="1:8" ht="13" x14ac:dyDescent="0.15">
      <c r="F14" s="45">
        <v>11</v>
      </c>
      <c r="G14" s="46">
        <v>305</v>
      </c>
      <c r="H14" s="47">
        <v>0</v>
      </c>
    </row>
    <row r="15" spans="1:8" ht="13" x14ac:dyDescent="0.15">
      <c r="F15" s="45">
        <v>12</v>
      </c>
      <c r="G15" s="46">
        <v>260.60000000000002</v>
      </c>
      <c r="H15" s="47">
        <v>0</v>
      </c>
    </row>
    <row r="16" spans="1:8" ht="13" x14ac:dyDescent="0.15">
      <c r="F16" s="45">
        <v>13</v>
      </c>
      <c r="G16" s="46">
        <v>208.3</v>
      </c>
      <c r="H16" s="47">
        <v>0</v>
      </c>
    </row>
    <row r="17" spans="6:8" ht="15" customHeight="1" x14ac:dyDescent="0.15">
      <c r="F17" s="45">
        <v>14</v>
      </c>
      <c r="G17" s="46">
        <v>202</v>
      </c>
      <c r="H17" s="47">
        <v>0</v>
      </c>
    </row>
    <row r="18" spans="6:8" ht="15" customHeight="1" x14ac:dyDescent="0.15">
      <c r="F18" s="45">
        <v>15</v>
      </c>
      <c r="G18" s="46">
        <v>374</v>
      </c>
      <c r="H18" s="47">
        <v>0</v>
      </c>
    </row>
    <row r="19" spans="6:8" ht="13" x14ac:dyDescent="0.15">
      <c r="F19" s="45">
        <v>16</v>
      </c>
      <c r="G19" s="46">
        <v>42</v>
      </c>
      <c r="H19" s="47">
        <v>0</v>
      </c>
    </row>
    <row r="20" spans="6:8" ht="15" customHeight="1" x14ac:dyDescent="0.15">
      <c r="F20" s="48" t="s">
        <v>252</v>
      </c>
      <c r="G20" s="49">
        <v>7517.5000000000009</v>
      </c>
      <c r="H20" s="50">
        <v>0</v>
      </c>
    </row>
  </sheetData>
  <mergeCells count="1">
    <mergeCell ref="A2:A1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Itinerary</vt:lpstr>
      <vt:lpstr>Korea</vt:lpstr>
      <vt:lpstr>Pivot 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Gilbert</dc:creator>
  <cp:lastModifiedBy>Microsoft Office User</cp:lastModifiedBy>
  <dcterms:created xsi:type="dcterms:W3CDTF">2020-06-28T18:32:02Z</dcterms:created>
  <dcterms:modified xsi:type="dcterms:W3CDTF">2024-06-16T00:02:00Z</dcterms:modified>
</cp:coreProperties>
</file>