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410"/>
  <workbookPr hidePivotFieldList="1"/>
  <mc:AlternateContent xmlns:mc="http://schemas.openxmlformats.org/markup-compatibility/2006">
    <mc:Choice Requires="x15">
      <x15ac:absPath xmlns:x15ac="http://schemas.microsoft.com/office/spreadsheetml/2010/11/ac" url="/Volumes/USB/Blogging Itinerary/"/>
    </mc:Choice>
  </mc:AlternateContent>
  <bookViews>
    <workbookView xWindow="11080" yWindow="460" windowWidth="17720" windowHeight="17000" tabRatio="500" activeTab="3"/>
  </bookViews>
  <sheets>
    <sheet name="Itinerary" sheetId="1" r:id="rId1"/>
    <sheet name="Italy" sheetId="2" r:id="rId2"/>
    <sheet name="Portugal" sheetId="3" r:id="rId3"/>
    <sheet name="Pivot Table 1" sheetId="6" r:id="rId4"/>
  </sheets>
  <calcPr calcId="150001" concurrentCalc="0"/>
  <pivotCaches>
    <pivotCache cacheId="92" r:id="rId5"/>
    <pivotCache cacheId="96" r:id="rId6"/>
  </pivotCaches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GoogleSheetsCustomDataVersion1">
      <go:sheetsCustomData xmlns:go="http://customooxmlschemas.google.com/" r:id="rId12" roundtripDataSignature="AMtx7mg1junArUSnqgU8zNmvI6xqwq1b/Q=="/>
    </ext>
  </extLst>
</workbook>
</file>

<file path=xl/calcChain.xml><?xml version="1.0" encoding="utf-8"?>
<calcChain xmlns="http://schemas.openxmlformats.org/spreadsheetml/2006/main">
  <c r="J106" i="3" l="1"/>
  <c r="J79" i="3"/>
  <c r="J121" i="3"/>
  <c r="J91" i="3"/>
  <c r="J76" i="3"/>
  <c r="J61" i="3"/>
  <c r="J46" i="3"/>
  <c r="J31" i="3"/>
  <c r="J16" i="3"/>
  <c r="J27" i="3"/>
  <c r="J28" i="3"/>
  <c r="I143" i="2"/>
  <c r="H143" i="2"/>
  <c r="B3" i="2"/>
  <c r="H46" i="2"/>
  <c r="H74" i="2"/>
  <c r="I124" i="2"/>
  <c r="I123" i="2"/>
  <c r="I122" i="2"/>
  <c r="I121" i="2"/>
  <c r="I120" i="2"/>
  <c r="I119" i="2"/>
  <c r="I118" i="2"/>
  <c r="I117" i="2"/>
  <c r="I116" i="2"/>
  <c r="I115" i="2"/>
  <c r="I114" i="2"/>
  <c r="I178" i="2"/>
  <c r="I177" i="2"/>
  <c r="I176" i="2"/>
  <c r="I175" i="2"/>
  <c r="I174" i="2"/>
  <c r="K198" i="2"/>
  <c r="I198" i="2"/>
  <c r="K197" i="2"/>
  <c r="I197" i="2"/>
  <c r="K196" i="2"/>
  <c r="I196" i="2"/>
  <c r="K195" i="2"/>
  <c r="I195" i="2"/>
  <c r="K194" i="2"/>
  <c r="I194" i="2"/>
  <c r="K193" i="2"/>
  <c r="I193" i="2"/>
  <c r="K192" i="2"/>
  <c r="I192" i="2"/>
  <c r="K191" i="2"/>
  <c r="I191" i="2"/>
  <c r="K190" i="2"/>
  <c r="I190" i="2"/>
  <c r="K189" i="2"/>
  <c r="I189" i="2"/>
  <c r="K188" i="2"/>
  <c r="I188" i="2"/>
  <c r="K187" i="2"/>
  <c r="I187" i="2"/>
  <c r="K186" i="2"/>
  <c r="K181" i="2"/>
  <c r="I181" i="2"/>
  <c r="K180" i="2"/>
  <c r="I180" i="2"/>
  <c r="K179" i="2"/>
  <c r="I179" i="2"/>
  <c r="K178" i="2"/>
  <c r="K177" i="2"/>
  <c r="K176" i="2"/>
  <c r="K175" i="2"/>
  <c r="K174" i="2"/>
  <c r="K171" i="2"/>
  <c r="I171" i="2"/>
  <c r="K166" i="2"/>
  <c r="H166" i="2"/>
  <c r="I166" i="2"/>
  <c r="K165" i="2"/>
  <c r="H165" i="2"/>
  <c r="I165" i="2"/>
  <c r="K164" i="2"/>
  <c r="I164" i="2"/>
  <c r="K163" i="2"/>
  <c r="I163" i="2"/>
  <c r="K162" i="2"/>
  <c r="H162" i="2"/>
  <c r="I162" i="2"/>
  <c r="K185" i="2"/>
  <c r="I185" i="2"/>
  <c r="K184" i="2"/>
  <c r="I184" i="2"/>
  <c r="K183" i="2"/>
  <c r="I183" i="2"/>
  <c r="K182" i="2"/>
  <c r="I182" i="2"/>
  <c r="K173" i="2"/>
  <c r="K172" i="2"/>
  <c r="I172" i="2"/>
  <c r="K170" i="2"/>
  <c r="I170" i="2"/>
  <c r="K169" i="2"/>
  <c r="I169" i="2"/>
  <c r="K168" i="2"/>
  <c r="I168" i="2"/>
  <c r="K167" i="2"/>
  <c r="I167" i="2"/>
  <c r="B23" i="2"/>
  <c r="K18" i="2"/>
  <c r="K17" i="2"/>
  <c r="I138" i="3"/>
  <c r="J138" i="3"/>
  <c r="G10" i="3"/>
  <c r="G17" i="3"/>
  <c r="G36" i="3"/>
  <c r="G39" i="3"/>
  <c r="G41" i="3"/>
  <c r="G47" i="3"/>
  <c r="G69" i="3"/>
  <c r="G71" i="3"/>
  <c r="G72" i="3"/>
  <c r="G113" i="3"/>
  <c r="G138" i="3"/>
  <c r="H138" i="3"/>
  <c r="J137" i="3"/>
  <c r="H137" i="3"/>
  <c r="B33" i="3"/>
  <c r="B48" i="3"/>
  <c r="B63" i="3"/>
  <c r="B78" i="3"/>
  <c r="B93" i="3"/>
  <c r="B108" i="3"/>
  <c r="B123" i="3"/>
  <c r="B124" i="3"/>
  <c r="B125" i="3"/>
  <c r="B126" i="3"/>
  <c r="B127" i="3"/>
  <c r="B128" i="3"/>
  <c r="B129" i="3"/>
  <c r="B130" i="3"/>
  <c r="B131" i="3"/>
  <c r="B132" i="3"/>
  <c r="B133" i="3"/>
  <c r="B134" i="3"/>
  <c r="B135" i="3"/>
  <c r="B136" i="3"/>
  <c r="B137" i="3"/>
  <c r="A121" i="3"/>
  <c r="A123" i="3"/>
  <c r="A124" i="3"/>
  <c r="A125" i="3"/>
  <c r="A126" i="3"/>
  <c r="A127" i="3"/>
  <c r="A128" i="3"/>
  <c r="A129" i="3"/>
  <c r="A130" i="3"/>
  <c r="A131" i="3"/>
  <c r="A132" i="3"/>
  <c r="A133" i="3"/>
  <c r="A134" i="3"/>
  <c r="A135" i="3"/>
  <c r="A136" i="3"/>
  <c r="A137" i="3"/>
  <c r="J136" i="3"/>
  <c r="H136" i="3"/>
  <c r="J135" i="3"/>
  <c r="H135" i="3"/>
  <c r="J134" i="3"/>
  <c r="H134" i="3"/>
  <c r="J133" i="3"/>
  <c r="H133" i="3"/>
  <c r="J132" i="3"/>
  <c r="H132" i="3"/>
  <c r="J131" i="3"/>
  <c r="H131" i="3"/>
  <c r="J130" i="3"/>
  <c r="H130" i="3"/>
  <c r="J129" i="3"/>
  <c r="H129" i="3"/>
  <c r="J128" i="3"/>
  <c r="H128" i="3"/>
  <c r="J127" i="3"/>
  <c r="H127" i="3"/>
  <c r="J126" i="3"/>
  <c r="H126" i="3"/>
  <c r="J125" i="3"/>
  <c r="H125" i="3"/>
  <c r="J124" i="3"/>
  <c r="H124" i="3"/>
  <c r="J123" i="3"/>
  <c r="H123" i="3"/>
  <c r="J122" i="3"/>
  <c r="H122" i="3"/>
  <c r="B109" i="3"/>
  <c r="B110" i="3"/>
  <c r="B111" i="3"/>
  <c r="B112" i="3"/>
  <c r="B113" i="3"/>
  <c r="B114" i="3"/>
  <c r="B115" i="3"/>
  <c r="B116" i="3"/>
  <c r="B117" i="3"/>
  <c r="B118" i="3"/>
  <c r="B119" i="3"/>
  <c r="B120" i="3"/>
  <c r="B121" i="3"/>
  <c r="B122" i="3"/>
  <c r="A122" i="3"/>
  <c r="H121" i="3"/>
  <c r="J120" i="3"/>
  <c r="H120" i="3"/>
  <c r="A120" i="3"/>
  <c r="J119" i="3"/>
  <c r="H119" i="3"/>
  <c r="A119" i="3"/>
  <c r="J118" i="3"/>
  <c r="H118" i="3"/>
  <c r="A118" i="3"/>
  <c r="J117" i="3"/>
  <c r="H117" i="3"/>
  <c r="A117" i="3"/>
  <c r="J116" i="3"/>
  <c r="H116" i="3"/>
  <c r="A116" i="3"/>
  <c r="J115" i="3"/>
  <c r="H115" i="3"/>
  <c r="A115" i="3"/>
  <c r="J114" i="3"/>
  <c r="H114" i="3"/>
  <c r="A114" i="3"/>
  <c r="J113" i="3"/>
  <c r="H113" i="3"/>
  <c r="A113" i="3"/>
  <c r="J112" i="3"/>
  <c r="H112" i="3"/>
  <c r="A112" i="3"/>
  <c r="J111" i="3"/>
  <c r="H111" i="3"/>
  <c r="A111" i="3"/>
  <c r="J110" i="3"/>
  <c r="H110" i="3"/>
  <c r="A110" i="3"/>
  <c r="J109" i="3"/>
  <c r="H109" i="3"/>
  <c r="A109" i="3"/>
  <c r="J108" i="3"/>
  <c r="H108" i="3"/>
  <c r="A108" i="3"/>
  <c r="J107" i="3"/>
  <c r="H107" i="3"/>
  <c r="B94" i="3"/>
  <c r="B95" i="3"/>
  <c r="B96" i="3"/>
  <c r="B97" i="3"/>
  <c r="B98" i="3"/>
  <c r="B99" i="3"/>
  <c r="B100" i="3"/>
  <c r="B101" i="3"/>
  <c r="B102" i="3"/>
  <c r="B103" i="3"/>
  <c r="B104" i="3"/>
  <c r="B105" i="3"/>
  <c r="B106" i="3"/>
  <c r="B107" i="3"/>
  <c r="A107" i="3"/>
  <c r="H106" i="3"/>
  <c r="A106" i="3"/>
  <c r="J105" i="3"/>
  <c r="H105" i="3"/>
  <c r="A105" i="3"/>
  <c r="J104" i="3"/>
  <c r="H104" i="3"/>
  <c r="A104" i="3"/>
  <c r="J103" i="3"/>
  <c r="H103" i="3"/>
  <c r="A103" i="3"/>
  <c r="J102" i="3"/>
  <c r="H102" i="3"/>
  <c r="A102" i="3"/>
  <c r="J101" i="3"/>
  <c r="H101" i="3"/>
  <c r="A101" i="3"/>
  <c r="J100" i="3"/>
  <c r="H100" i="3"/>
  <c r="A100" i="3"/>
  <c r="J99" i="3"/>
  <c r="H99" i="3"/>
  <c r="A99" i="3"/>
  <c r="J98" i="3"/>
  <c r="H98" i="3"/>
  <c r="A98" i="3"/>
  <c r="J97" i="3"/>
  <c r="H97" i="3"/>
  <c r="A97" i="3"/>
  <c r="J96" i="3"/>
  <c r="H96" i="3"/>
  <c r="A96" i="3"/>
  <c r="J95" i="3"/>
  <c r="H95" i="3"/>
  <c r="A95" i="3"/>
  <c r="J94" i="3"/>
  <c r="H94" i="3"/>
  <c r="A94" i="3"/>
  <c r="J93" i="3"/>
  <c r="H93" i="3"/>
  <c r="A93" i="3"/>
  <c r="J92" i="3"/>
  <c r="H92" i="3"/>
  <c r="B79" i="3"/>
  <c r="B80" i="3"/>
  <c r="B81" i="3"/>
  <c r="B82" i="3"/>
  <c r="B83" i="3"/>
  <c r="B84" i="3"/>
  <c r="B85" i="3"/>
  <c r="B86" i="3"/>
  <c r="B87" i="3"/>
  <c r="B88" i="3"/>
  <c r="B89" i="3"/>
  <c r="B90" i="3"/>
  <c r="B91" i="3"/>
  <c r="B92" i="3"/>
  <c r="A92" i="3"/>
  <c r="H91" i="3"/>
  <c r="A91" i="3"/>
  <c r="J90" i="3"/>
  <c r="H90" i="3"/>
  <c r="A90" i="3"/>
  <c r="J89" i="3"/>
  <c r="H89" i="3"/>
  <c r="A89" i="3"/>
  <c r="J88" i="3"/>
  <c r="H88" i="3"/>
  <c r="A88" i="3"/>
  <c r="J87" i="3"/>
  <c r="H87" i="3"/>
  <c r="A87" i="3"/>
  <c r="J86" i="3"/>
  <c r="H86" i="3"/>
  <c r="A86" i="3"/>
  <c r="J85" i="3"/>
  <c r="H85" i="3"/>
  <c r="A85" i="3"/>
  <c r="J84" i="3"/>
  <c r="H84" i="3"/>
  <c r="A84" i="3"/>
  <c r="J83" i="3"/>
  <c r="H83" i="3"/>
  <c r="A83" i="3"/>
  <c r="J82" i="3"/>
  <c r="H82" i="3"/>
  <c r="A82" i="3"/>
  <c r="J81" i="3"/>
  <c r="H81" i="3"/>
  <c r="A81" i="3"/>
  <c r="J80" i="3"/>
  <c r="H80" i="3"/>
  <c r="A80" i="3"/>
  <c r="H79" i="3"/>
  <c r="A79" i="3"/>
  <c r="J78" i="3"/>
  <c r="H78" i="3"/>
  <c r="A78" i="3"/>
  <c r="J77" i="3"/>
  <c r="H77" i="3"/>
  <c r="B64" i="3"/>
  <c r="B65" i="3"/>
  <c r="B66" i="3"/>
  <c r="B67" i="3"/>
  <c r="B68" i="3"/>
  <c r="B69" i="3"/>
  <c r="B70" i="3"/>
  <c r="B71" i="3"/>
  <c r="B72" i="3"/>
  <c r="B73" i="3"/>
  <c r="B74" i="3"/>
  <c r="B75" i="3"/>
  <c r="B76" i="3"/>
  <c r="B77" i="3"/>
  <c r="A77" i="3"/>
  <c r="H76" i="3"/>
  <c r="A76" i="3"/>
  <c r="J75" i="3"/>
  <c r="H75" i="3"/>
  <c r="A75" i="3"/>
  <c r="J74" i="3"/>
  <c r="H74" i="3"/>
  <c r="A74" i="3"/>
  <c r="J73" i="3"/>
  <c r="H73" i="3"/>
  <c r="A73" i="3"/>
  <c r="J72" i="3"/>
  <c r="H72" i="3"/>
  <c r="A72" i="3"/>
  <c r="J71" i="3"/>
  <c r="H71" i="3"/>
  <c r="A71" i="3"/>
  <c r="J70" i="3"/>
  <c r="H70" i="3"/>
  <c r="A70" i="3"/>
  <c r="J69" i="3"/>
  <c r="H69" i="3"/>
  <c r="A69" i="3"/>
  <c r="J68" i="3"/>
  <c r="H68" i="3"/>
  <c r="A68" i="3"/>
  <c r="J67" i="3"/>
  <c r="H67" i="3"/>
  <c r="A67" i="3"/>
  <c r="J66" i="3"/>
  <c r="H66" i="3"/>
  <c r="A66" i="3"/>
  <c r="J65" i="3"/>
  <c r="H65" i="3"/>
  <c r="A65" i="3"/>
  <c r="J64" i="3"/>
  <c r="H64" i="3"/>
  <c r="A64" i="3"/>
  <c r="J63" i="3"/>
  <c r="H63" i="3"/>
  <c r="A63" i="3"/>
  <c r="J62" i="3"/>
  <c r="H62" i="3"/>
  <c r="B49" i="3"/>
  <c r="B50" i="3"/>
  <c r="B51" i="3"/>
  <c r="B52" i="3"/>
  <c r="B53" i="3"/>
  <c r="B54" i="3"/>
  <c r="B55" i="3"/>
  <c r="B56" i="3"/>
  <c r="B57" i="3"/>
  <c r="B58" i="3"/>
  <c r="B59" i="3"/>
  <c r="B60" i="3"/>
  <c r="B61" i="3"/>
  <c r="B62" i="3"/>
  <c r="A62" i="3"/>
  <c r="H61" i="3"/>
  <c r="A61" i="3"/>
  <c r="J60" i="3"/>
  <c r="H60" i="3"/>
  <c r="A60" i="3"/>
  <c r="J59" i="3"/>
  <c r="H59" i="3"/>
  <c r="A59" i="3"/>
  <c r="J58" i="3"/>
  <c r="H58" i="3"/>
  <c r="A58" i="3"/>
  <c r="J57" i="3"/>
  <c r="H57" i="3"/>
  <c r="A57" i="3"/>
  <c r="J56" i="3"/>
  <c r="H56" i="3"/>
  <c r="A56" i="3"/>
  <c r="J55" i="3"/>
  <c r="H55" i="3"/>
  <c r="A55" i="3"/>
  <c r="J54" i="3"/>
  <c r="H54" i="3"/>
  <c r="A54" i="3"/>
  <c r="J53" i="3"/>
  <c r="H53" i="3"/>
  <c r="A53" i="3"/>
  <c r="J52" i="3"/>
  <c r="H52" i="3"/>
  <c r="A52" i="3"/>
  <c r="J51" i="3"/>
  <c r="H51" i="3"/>
  <c r="A51" i="3"/>
  <c r="J50" i="3"/>
  <c r="H50" i="3"/>
  <c r="A50" i="3"/>
  <c r="J49" i="3"/>
  <c r="H49" i="3"/>
  <c r="A49" i="3"/>
  <c r="J48" i="3"/>
  <c r="H48" i="3"/>
  <c r="A48" i="3"/>
  <c r="J47" i="3"/>
  <c r="H47" i="3"/>
  <c r="B34" i="3"/>
  <c r="B35" i="3"/>
  <c r="B36" i="3"/>
  <c r="B37" i="3"/>
  <c r="B38" i="3"/>
  <c r="B39" i="3"/>
  <c r="B40" i="3"/>
  <c r="B41" i="3"/>
  <c r="B42" i="3"/>
  <c r="B43" i="3"/>
  <c r="B44" i="3"/>
  <c r="B45" i="3"/>
  <c r="B46" i="3"/>
  <c r="B47" i="3"/>
  <c r="A47" i="3"/>
  <c r="H46" i="3"/>
  <c r="A46" i="3"/>
  <c r="J45" i="3"/>
  <c r="H45" i="3"/>
  <c r="A45" i="3"/>
  <c r="J44" i="3"/>
  <c r="H44" i="3"/>
  <c r="A44" i="3"/>
  <c r="J43" i="3"/>
  <c r="H43" i="3"/>
  <c r="A43" i="3"/>
  <c r="J42" i="3"/>
  <c r="H42" i="3"/>
  <c r="A42" i="3"/>
  <c r="J41" i="3"/>
  <c r="H41" i="3"/>
  <c r="A41" i="3"/>
  <c r="J40" i="3"/>
  <c r="H40" i="3"/>
  <c r="A40" i="3"/>
  <c r="J39" i="3"/>
  <c r="H39" i="3"/>
  <c r="A39" i="3"/>
  <c r="J38" i="3"/>
  <c r="H38" i="3"/>
  <c r="A38" i="3"/>
  <c r="J37" i="3"/>
  <c r="H37" i="3"/>
  <c r="A37" i="3"/>
  <c r="J36" i="3"/>
  <c r="H36" i="3"/>
  <c r="A36" i="3"/>
  <c r="J35" i="3"/>
  <c r="H35" i="3"/>
  <c r="A35" i="3"/>
  <c r="J34" i="3"/>
  <c r="H34" i="3"/>
  <c r="A34" i="3"/>
  <c r="J33" i="3"/>
  <c r="H33" i="3"/>
  <c r="A33" i="3"/>
  <c r="J32" i="3"/>
  <c r="H32" i="3"/>
  <c r="B19" i="3"/>
  <c r="B20" i="3"/>
  <c r="B21" i="3"/>
  <c r="B22" i="3"/>
  <c r="B23" i="3"/>
  <c r="B24" i="3"/>
  <c r="B25" i="3"/>
  <c r="B26" i="3"/>
  <c r="B27" i="3"/>
  <c r="B28" i="3"/>
  <c r="B29" i="3"/>
  <c r="B30" i="3"/>
  <c r="B31" i="3"/>
  <c r="B32" i="3"/>
  <c r="A32" i="3"/>
  <c r="H31" i="3"/>
  <c r="A31" i="3"/>
  <c r="J30" i="3"/>
  <c r="H30" i="3"/>
  <c r="A30" i="3"/>
  <c r="J29" i="3"/>
  <c r="H29" i="3"/>
  <c r="A29" i="3"/>
  <c r="H28" i="3"/>
  <c r="A28" i="3"/>
  <c r="H27" i="3"/>
  <c r="A27" i="3"/>
  <c r="J26" i="3"/>
  <c r="H26" i="3"/>
  <c r="A26" i="3"/>
  <c r="J25" i="3"/>
  <c r="H25" i="3"/>
  <c r="A25" i="3"/>
  <c r="J24" i="3"/>
  <c r="H24" i="3"/>
  <c r="A24" i="3"/>
  <c r="J23" i="3"/>
  <c r="H23" i="3"/>
  <c r="A23" i="3"/>
  <c r="J22" i="3"/>
  <c r="H22" i="3"/>
  <c r="A22" i="3"/>
  <c r="J21" i="3"/>
  <c r="H21" i="3"/>
  <c r="A21" i="3"/>
  <c r="J20" i="3"/>
  <c r="H20" i="3"/>
  <c r="A20" i="3"/>
  <c r="J19" i="3"/>
  <c r="H19" i="3"/>
  <c r="A19" i="3"/>
  <c r="J18" i="3"/>
  <c r="H18" i="3"/>
  <c r="J17" i="3"/>
  <c r="H17" i="3"/>
  <c r="B8" i="3"/>
  <c r="B9" i="3"/>
  <c r="B10" i="3"/>
  <c r="B11" i="3"/>
  <c r="B12" i="3"/>
  <c r="B13" i="3"/>
  <c r="B14" i="3"/>
  <c r="B16" i="3"/>
  <c r="B17" i="3"/>
  <c r="H16" i="3"/>
  <c r="J15" i="3"/>
  <c r="H15" i="3"/>
  <c r="B15" i="3"/>
  <c r="J14" i="3"/>
  <c r="H14" i="3"/>
  <c r="J13" i="3"/>
  <c r="H13" i="3"/>
  <c r="J12" i="3"/>
  <c r="H12" i="3"/>
  <c r="J11" i="3"/>
  <c r="H11" i="3"/>
  <c r="J10" i="3"/>
  <c r="H10" i="3"/>
  <c r="J9" i="3"/>
  <c r="H9" i="3"/>
  <c r="J8" i="3"/>
  <c r="H8" i="3"/>
  <c r="B5" i="3"/>
  <c r="B3" i="3"/>
  <c r="B4" i="3"/>
  <c r="K159" i="2"/>
  <c r="I159" i="2"/>
  <c r="K158" i="2"/>
  <c r="I158" i="2"/>
  <c r="K157" i="2"/>
  <c r="I157" i="2"/>
  <c r="K156" i="2"/>
  <c r="I156" i="2"/>
  <c r="K155" i="2"/>
  <c r="I155" i="2"/>
  <c r="K154" i="2"/>
  <c r="I154" i="2"/>
  <c r="K153" i="2"/>
  <c r="H153" i="2"/>
  <c r="I153" i="2"/>
  <c r="K152" i="2"/>
  <c r="H152" i="2"/>
  <c r="I152" i="2"/>
  <c r="K151" i="2"/>
  <c r="I151" i="2"/>
  <c r="K150" i="2"/>
  <c r="I150" i="2"/>
  <c r="K149" i="2"/>
  <c r="H149" i="2"/>
  <c r="I149" i="2"/>
  <c r="K148" i="2"/>
  <c r="I148" i="2"/>
  <c r="K147" i="2"/>
  <c r="I147" i="2"/>
  <c r="J143" i="2"/>
  <c r="K143" i="2"/>
  <c r="H39" i="2"/>
  <c r="K142" i="2"/>
  <c r="I142" i="2"/>
  <c r="B38" i="2"/>
  <c r="B53" i="2"/>
  <c r="B68" i="2"/>
  <c r="B83" i="2"/>
  <c r="B98" i="2"/>
  <c r="B113" i="2"/>
  <c r="B128" i="2"/>
  <c r="B129" i="2"/>
  <c r="B130" i="2"/>
  <c r="B131" i="2"/>
  <c r="B132" i="2"/>
  <c r="B133" i="2"/>
  <c r="B134" i="2"/>
  <c r="B135" i="2"/>
  <c r="B136" i="2"/>
  <c r="B137" i="2"/>
  <c r="B138" i="2"/>
  <c r="B139" i="2"/>
  <c r="B140" i="2"/>
  <c r="B141" i="2"/>
  <c r="B142" i="2"/>
  <c r="K141" i="2"/>
  <c r="I141" i="2"/>
  <c r="K140" i="2"/>
  <c r="I140" i="2"/>
  <c r="K139" i="2"/>
  <c r="I139" i="2"/>
  <c r="K138" i="2"/>
  <c r="I138" i="2"/>
  <c r="K137" i="2"/>
  <c r="I137" i="2"/>
  <c r="K136" i="2"/>
  <c r="I136" i="2"/>
  <c r="K135" i="2"/>
  <c r="I135" i="2"/>
  <c r="K134" i="2"/>
  <c r="I134" i="2"/>
  <c r="K133" i="2"/>
  <c r="I133" i="2"/>
  <c r="K132" i="2"/>
  <c r="I132" i="2"/>
  <c r="K131" i="2"/>
  <c r="I131" i="2"/>
  <c r="K130" i="2"/>
  <c r="I130" i="2"/>
  <c r="K129" i="2"/>
  <c r="I129" i="2"/>
  <c r="K128" i="2"/>
  <c r="I128" i="2"/>
  <c r="K127" i="2"/>
  <c r="I127" i="2"/>
  <c r="B114" i="2"/>
  <c r="B115" i="2"/>
  <c r="B116" i="2"/>
  <c r="B117" i="2"/>
  <c r="B118" i="2"/>
  <c r="B119" i="2"/>
  <c r="B120" i="2"/>
  <c r="B121" i="2"/>
  <c r="B122" i="2"/>
  <c r="B123" i="2"/>
  <c r="B124" i="2"/>
  <c r="B125" i="2"/>
  <c r="B126" i="2"/>
  <c r="B127" i="2"/>
  <c r="K126" i="2"/>
  <c r="I126" i="2"/>
  <c r="K125" i="2"/>
  <c r="I125" i="2"/>
  <c r="K124" i="2"/>
  <c r="K123" i="2"/>
  <c r="K122" i="2"/>
  <c r="K121" i="2"/>
  <c r="K120" i="2"/>
  <c r="K119" i="2"/>
  <c r="K118" i="2"/>
  <c r="K117" i="2"/>
  <c r="K116" i="2"/>
  <c r="K115" i="2"/>
  <c r="K114" i="2"/>
  <c r="K113" i="2"/>
  <c r="I113" i="2"/>
  <c r="K112" i="2"/>
  <c r="I112" i="2"/>
  <c r="B99" i="2"/>
  <c r="B100" i="2"/>
  <c r="B101" i="2"/>
  <c r="B102" i="2"/>
  <c r="B103" i="2"/>
  <c r="B104" i="2"/>
  <c r="B105" i="2"/>
  <c r="B106" i="2"/>
  <c r="B107" i="2"/>
  <c r="B108" i="2"/>
  <c r="B109" i="2"/>
  <c r="B110" i="2"/>
  <c r="B111" i="2"/>
  <c r="B112" i="2"/>
  <c r="A112" i="2"/>
  <c r="K111" i="2"/>
  <c r="I111" i="2"/>
  <c r="A111" i="2"/>
  <c r="K110" i="2"/>
  <c r="I110" i="2"/>
  <c r="A110" i="2"/>
  <c r="K109" i="2"/>
  <c r="I109" i="2"/>
  <c r="A109" i="2"/>
  <c r="K108" i="2"/>
  <c r="I108" i="2"/>
  <c r="A108" i="2"/>
  <c r="K107" i="2"/>
  <c r="I107" i="2"/>
  <c r="A107" i="2"/>
  <c r="K106" i="2"/>
  <c r="I106" i="2"/>
  <c r="A106" i="2"/>
  <c r="K105" i="2"/>
  <c r="I105" i="2"/>
  <c r="A105" i="2"/>
  <c r="K104" i="2"/>
  <c r="I104" i="2"/>
  <c r="A104" i="2"/>
  <c r="K103" i="2"/>
  <c r="I103" i="2"/>
  <c r="A103" i="2"/>
  <c r="K102" i="2"/>
  <c r="I102" i="2"/>
  <c r="A102" i="2"/>
  <c r="K101" i="2"/>
  <c r="I101" i="2"/>
  <c r="A101" i="2"/>
  <c r="K100" i="2"/>
  <c r="I100" i="2"/>
  <c r="A100" i="2"/>
  <c r="K99" i="2"/>
  <c r="I99" i="2"/>
  <c r="A99" i="2"/>
  <c r="K98" i="2"/>
  <c r="I98" i="2"/>
  <c r="A98" i="2"/>
  <c r="K97" i="2"/>
  <c r="I97" i="2"/>
  <c r="B84" i="2"/>
  <c r="B85" i="2"/>
  <c r="B86" i="2"/>
  <c r="B87" i="2"/>
  <c r="B88" i="2"/>
  <c r="B89" i="2"/>
  <c r="B90" i="2"/>
  <c r="B91" i="2"/>
  <c r="B92" i="2"/>
  <c r="B93" i="2"/>
  <c r="B94" i="2"/>
  <c r="B95" i="2"/>
  <c r="B96" i="2"/>
  <c r="B97" i="2"/>
  <c r="A97" i="2"/>
  <c r="K96" i="2"/>
  <c r="I96" i="2"/>
  <c r="A96" i="2"/>
  <c r="K95" i="2"/>
  <c r="I95" i="2"/>
  <c r="A95" i="2"/>
  <c r="K94" i="2"/>
  <c r="I94" i="2"/>
  <c r="A94" i="2"/>
  <c r="K93" i="2"/>
  <c r="I93" i="2"/>
  <c r="A93" i="2"/>
  <c r="K92" i="2"/>
  <c r="I92" i="2"/>
  <c r="A92" i="2"/>
  <c r="K91" i="2"/>
  <c r="I91" i="2"/>
  <c r="A91" i="2"/>
  <c r="K90" i="2"/>
  <c r="I90" i="2"/>
  <c r="A90" i="2"/>
  <c r="K89" i="2"/>
  <c r="I89" i="2"/>
  <c r="A89" i="2"/>
  <c r="K88" i="2"/>
  <c r="I88" i="2"/>
  <c r="A88" i="2"/>
  <c r="K87" i="2"/>
  <c r="I87" i="2"/>
  <c r="A87" i="2"/>
  <c r="K86" i="2"/>
  <c r="I86" i="2"/>
  <c r="A86" i="2"/>
  <c r="K85" i="2"/>
  <c r="I85" i="2"/>
  <c r="A85" i="2"/>
  <c r="K84" i="2"/>
  <c r="I84" i="2"/>
  <c r="A84" i="2"/>
  <c r="K83" i="2"/>
  <c r="I83" i="2"/>
  <c r="A83" i="2"/>
  <c r="K82" i="2"/>
  <c r="I82" i="2"/>
  <c r="B69" i="2"/>
  <c r="B70" i="2"/>
  <c r="B71" i="2"/>
  <c r="B72" i="2"/>
  <c r="B73" i="2"/>
  <c r="B74" i="2"/>
  <c r="B75" i="2"/>
  <c r="B76" i="2"/>
  <c r="B77" i="2"/>
  <c r="B78" i="2"/>
  <c r="B79" i="2"/>
  <c r="B80" i="2"/>
  <c r="B81" i="2"/>
  <c r="B82" i="2"/>
  <c r="A82" i="2"/>
  <c r="K81" i="2"/>
  <c r="I81" i="2"/>
  <c r="A81" i="2"/>
  <c r="K80" i="2"/>
  <c r="I80" i="2"/>
  <c r="A80" i="2"/>
  <c r="K79" i="2"/>
  <c r="I79" i="2"/>
  <c r="A79" i="2"/>
  <c r="K78" i="2"/>
  <c r="I78" i="2"/>
  <c r="A78" i="2"/>
  <c r="K77" i="2"/>
  <c r="I77" i="2"/>
  <c r="A77" i="2"/>
  <c r="K76" i="2"/>
  <c r="I76" i="2"/>
  <c r="A76" i="2"/>
  <c r="K75" i="2"/>
  <c r="I75" i="2"/>
  <c r="A75" i="2"/>
  <c r="K74" i="2"/>
  <c r="I74" i="2"/>
  <c r="A74" i="2"/>
  <c r="K73" i="2"/>
  <c r="I73" i="2"/>
  <c r="A73" i="2"/>
  <c r="K72" i="2"/>
  <c r="I72" i="2"/>
  <c r="A72" i="2"/>
  <c r="K71" i="2"/>
  <c r="I71" i="2"/>
  <c r="A71" i="2"/>
  <c r="K70" i="2"/>
  <c r="I70" i="2"/>
  <c r="A70" i="2"/>
  <c r="K69" i="2"/>
  <c r="I69" i="2"/>
  <c r="A69" i="2"/>
  <c r="K68" i="2"/>
  <c r="I68" i="2"/>
  <c r="A68" i="2"/>
  <c r="K67" i="2"/>
  <c r="I67" i="2"/>
  <c r="B54" i="2"/>
  <c r="B55" i="2"/>
  <c r="B56" i="2"/>
  <c r="B57" i="2"/>
  <c r="B58" i="2"/>
  <c r="B59" i="2"/>
  <c r="B60" i="2"/>
  <c r="B61" i="2"/>
  <c r="B62" i="2"/>
  <c r="B63" i="2"/>
  <c r="B64" i="2"/>
  <c r="B65" i="2"/>
  <c r="B66" i="2"/>
  <c r="B67" i="2"/>
  <c r="A67" i="2"/>
  <c r="K66" i="2"/>
  <c r="I66" i="2"/>
  <c r="A66" i="2"/>
  <c r="K65" i="2"/>
  <c r="I65" i="2"/>
  <c r="A65" i="2"/>
  <c r="K64" i="2"/>
  <c r="I64" i="2"/>
  <c r="A64" i="2"/>
  <c r="K63" i="2"/>
  <c r="I63" i="2"/>
  <c r="A63" i="2"/>
  <c r="K62" i="2"/>
  <c r="I62" i="2"/>
  <c r="A62" i="2"/>
  <c r="K61" i="2"/>
  <c r="I61" i="2"/>
  <c r="A61" i="2"/>
  <c r="K60" i="2"/>
  <c r="I60" i="2"/>
  <c r="A60" i="2"/>
  <c r="K59" i="2"/>
  <c r="I59" i="2"/>
  <c r="A59" i="2"/>
  <c r="K58" i="2"/>
  <c r="I58" i="2"/>
  <c r="A58" i="2"/>
  <c r="K57" i="2"/>
  <c r="I57" i="2"/>
  <c r="A57" i="2"/>
  <c r="K56" i="2"/>
  <c r="I56" i="2"/>
  <c r="A56" i="2"/>
  <c r="K55" i="2"/>
  <c r="I55" i="2"/>
  <c r="A55" i="2"/>
  <c r="K54" i="2"/>
  <c r="I54" i="2"/>
  <c r="A54" i="2"/>
  <c r="K53" i="2"/>
  <c r="I53" i="2"/>
  <c r="A53" i="2"/>
  <c r="K52" i="2"/>
  <c r="I52" i="2"/>
  <c r="B39" i="2"/>
  <c r="B40" i="2"/>
  <c r="B41" i="2"/>
  <c r="B42" i="2"/>
  <c r="B43" i="2"/>
  <c r="B44" i="2"/>
  <c r="B45" i="2"/>
  <c r="B46" i="2"/>
  <c r="B47" i="2"/>
  <c r="B48" i="2"/>
  <c r="B49" i="2"/>
  <c r="B50" i="2"/>
  <c r="B51" i="2"/>
  <c r="B52" i="2"/>
  <c r="A52" i="2"/>
  <c r="K51" i="2"/>
  <c r="I51" i="2"/>
  <c r="A51" i="2"/>
  <c r="K50" i="2"/>
  <c r="I50" i="2"/>
  <c r="A50" i="2"/>
  <c r="K49" i="2"/>
  <c r="I49" i="2"/>
  <c r="A49" i="2"/>
  <c r="K48" i="2"/>
  <c r="I48" i="2"/>
  <c r="A48" i="2"/>
  <c r="K47" i="2"/>
  <c r="I47" i="2"/>
  <c r="A47" i="2"/>
  <c r="K46" i="2"/>
  <c r="I46" i="2"/>
  <c r="A46" i="2"/>
  <c r="K45" i="2"/>
  <c r="I45" i="2"/>
  <c r="A45" i="2"/>
  <c r="K44" i="2"/>
  <c r="I44" i="2"/>
  <c r="A44" i="2"/>
  <c r="K43" i="2"/>
  <c r="I43" i="2"/>
  <c r="A43" i="2"/>
  <c r="K42" i="2"/>
  <c r="I42" i="2"/>
  <c r="A42" i="2"/>
  <c r="K41" i="2"/>
  <c r="I41" i="2"/>
  <c r="A41" i="2"/>
  <c r="K40" i="2"/>
  <c r="I40" i="2"/>
  <c r="A40" i="2"/>
  <c r="K39" i="2"/>
  <c r="I39" i="2"/>
  <c r="A39" i="2"/>
  <c r="K38" i="2"/>
  <c r="I38" i="2"/>
  <c r="A38" i="2"/>
  <c r="K37" i="2"/>
  <c r="I37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A37" i="2"/>
  <c r="K36" i="2"/>
  <c r="I36" i="2"/>
  <c r="A36" i="2"/>
  <c r="K35" i="2"/>
  <c r="I35" i="2"/>
  <c r="A35" i="2"/>
  <c r="K34" i="2"/>
  <c r="I34" i="2"/>
  <c r="A34" i="2"/>
  <c r="K33" i="2"/>
  <c r="I33" i="2"/>
  <c r="A33" i="2"/>
  <c r="K32" i="2"/>
  <c r="I32" i="2"/>
  <c r="A32" i="2"/>
  <c r="K31" i="2"/>
  <c r="I31" i="2"/>
  <c r="A31" i="2"/>
  <c r="K30" i="2"/>
  <c r="I30" i="2"/>
  <c r="A30" i="2"/>
  <c r="K29" i="2"/>
  <c r="I29" i="2"/>
  <c r="A29" i="2"/>
  <c r="K28" i="2"/>
  <c r="I28" i="2"/>
  <c r="A28" i="2"/>
  <c r="K27" i="2"/>
  <c r="I27" i="2"/>
  <c r="A27" i="2"/>
  <c r="K26" i="2"/>
  <c r="I26" i="2"/>
  <c r="A26" i="2"/>
  <c r="K25" i="2"/>
  <c r="I25" i="2"/>
  <c r="A25" i="2"/>
  <c r="K24" i="2"/>
  <c r="I24" i="2"/>
  <c r="A24" i="2"/>
  <c r="K23" i="2"/>
  <c r="I23" i="2"/>
  <c r="A23" i="2"/>
  <c r="K22" i="2"/>
  <c r="I22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A22" i="2"/>
  <c r="K21" i="2"/>
  <c r="I21" i="2"/>
  <c r="A21" i="2"/>
  <c r="K20" i="2"/>
  <c r="I20" i="2"/>
  <c r="A20" i="2"/>
  <c r="K19" i="2"/>
  <c r="I19" i="2"/>
  <c r="A19" i="2"/>
  <c r="I18" i="2"/>
  <c r="A18" i="2"/>
  <c r="I17" i="2"/>
  <c r="A17" i="2"/>
  <c r="K16" i="2"/>
  <c r="I16" i="2"/>
  <c r="A16" i="2"/>
  <c r="K15" i="2"/>
  <c r="I15" i="2"/>
  <c r="A15" i="2"/>
  <c r="K14" i="2"/>
  <c r="I14" i="2"/>
  <c r="A14" i="2"/>
  <c r="K13" i="2"/>
  <c r="I13" i="2"/>
  <c r="A13" i="2"/>
  <c r="K12" i="2"/>
  <c r="I12" i="2"/>
  <c r="A12" i="2"/>
  <c r="K11" i="2"/>
  <c r="I11" i="2"/>
  <c r="A11" i="2"/>
  <c r="K10" i="2"/>
  <c r="I10" i="2"/>
  <c r="A10" i="2"/>
  <c r="K9" i="2"/>
  <c r="I9" i="2"/>
  <c r="A9" i="2"/>
  <c r="K8" i="2"/>
  <c r="I8" i="2"/>
  <c r="B5" i="2"/>
  <c r="B4" i="2"/>
</calcChain>
</file>

<file path=xl/sharedStrings.xml><?xml version="1.0" encoding="utf-8"?>
<sst xmlns="http://schemas.openxmlformats.org/spreadsheetml/2006/main" count="711" uniqueCount="340">
  <si>
    <t>Date</t>
  </si>
  <si>
    <t>Time</t>
  </si>
  <si>
    <t>Departure/Arrival</t>
  </si>
  <si>
    <t>Location</t>
  </si>
  <si>
    <t>Duration</t>
  </si>
  <si>
    <t>Accomodation</t>
  </si>
  <si>
    <t>Departure</t>
  </si>
  <si>
    <t>Vancouver</t>
  </si>
  <si>
    <t>Arrival</t>
  </si>
  <si>
    <t>Munich</t>
  </si>
  <si>
    <t>Naples</t>
  </si>
  <si>
    <t>Lisbon</t>
  </si>
  <si>
    <t>Frankfurt</t>
  </si>
  <si>
    <t>$CAD</t>
  </si>
  <si>
    <t>Budget</t>
  </si>
  <si>
    <t>Total Vacation Cost (Activities + Food)</t>
  </si>
  <si>
    <t>$ Available</t>
  </si>
  <si>
    <t>$ Actual Spent</t>
  </si>
  <si>
    <t>Day</t>
  </si>
  <si>
    <t>Activity</t>
  </si>
  <si>
    <t>Category</t>
  </si>
  <si>
    <t>Travel Time</t>
  </si>
  <si>
    <t>Transit</t>
  </si>
  <si>
    <t>Budget Cost (Euro)</t>
  </si>
  <si>
    <t>Budget Cost ($CAD)</t>
  </si>
  <si>
    <t>Actual Cost (Euro)</t>
  </si>
  <si>
    <t>Actual Cost ($CAD)</t>
  </si>
  <si>
    <t>Notes</t>
  </si>
  <si>
    <t>Food</t>
  </si>
  <si>
    <t>Flight Vancouver --&gt; Munich --&gt; Naples</t>
  </si>
  <si>
    <t>Travel</t>
  </si>
  <si>
    <t>Arrive at Naples International Airport</t>
  </si>
  <si>
    <t>Pick-up car</t>
  </si>
  <si>
    <t>Car</t>
  </si>
  <si>
    <t>Check in Airbnb</t>
  </si>
  <si>
    <t>52min drive</t>
  </si>
  <si>
    <t>Dinner (La Baita 8pm-12am, Closed Mondays)</t>
  </si>
  <si>
    <t>6min walk</t>
  </si>
  <si>
    <t>Airbnb</t>
  </si>
  <si>
    <t>Località Borrello, Cava de' Tirreni, Campania 84013, Italy</t>
  </si>
  <si>
    <t>Castello di Arechi (9am-3pm, Closed Mondays)</t>
  </si>
  <si>
    <t>17min drive</t>
  </si>
  <si>
    <t>Salerno Cathedral (8:30am-1pm, 4-8pm Sundays, 8:30am-8pm Mon-Sat)</t>
  </si>
  <si>
    <t>11min drive</t>
  </si>
  <si>
    <t>Lunch in Salerno (Osteria dei Mercanti 12-11:30pm)</t>
  </si>
  <si>
    <t>8min walk</t>
  </si>
  <si>
    <t>Medieval Aqueduct (Open 24 hours)</t>
  </si>
  <si>
    <t>2min walk</t>
  </si>
  <si>
    <t>Giardino della Minerva (9:30am-7pm, Closed Mondays)</t>
  </si>
  <si>
    <t>15min walk</t>
  </si>
  <si>
    <t>9min walk</t>
  </si>
  <si>
    <t>Gelato at Giallo Limone (9am-11pm, Closed Monday)</t>
  </si>
  <si>
    <t>Wander Cava di' Tirreni (Piazza San Francesco and Franciscan Sanctuary --&gt; Church of Santa Maria dell'Olmo (2min walk) --&gt; Borgo Scacciaventi (4min walk))</t>
  </si>
  <si>
    <t>Dinner at Nonna Nannina Cucina Genuina (6-11:45pm, Closed Mondays)</t>
  </si>
  <si>
    <t>16min walk</t>
  </si>
  <si>
    <t>12min drive</t>
  </si>
  <si>
    <t>Hike Path of the Gods (End in Nocelle)</t>
  </si>
  <si>
    <t>Lemonade at Lemon Point (10am-3pm)</t>
  </si>
  <si>
    <t>Lunch in Positano (Ristorante Max Positano 12-3pm, 6-10:30pm)</t>
  </si>
  <si>
    <t>45min hike</t>
  </si>
  <si>
    <t>5min walk</t>
  </si>
  <si>
    <t>Church of Santa Maria Assunta (10:30am-5:30pm)</t>
  </si>
  <si>
    <t>3min walk</t>
  </si>
  <si>
    <t>Positano Spiaggia</t>
  </si>
  <si>
    <t>Ferry back to Vietri Sul Mare</t>
  </si>
  <si>
    <t>Dinner at Pizzeria N'da Pullecenella (7pm-12am, Closed Tues)</t>
  </si>
  <si>
    <t>Ferry to Amalfi</t>
  </si>
  <si>
    <t>Wander Amalfi (Costiera Amalfitana --&gt; Amalfi's fountain (1min walk))</t>
  </si>
  <si>
    <t>1min walk</t>
  </si>
  <si>
    <t>Cloister of Paradise (9am-5:45 pm)</t>
  </si>
  <si>
    <t>Lunch Ristorante L'Abside (12-2:30pm, 6:30-9:30pm)</t>
  </si>
  <si>
    <t>Villa Cimbrone and Terrazza dell'Infinito (9am-7pm)</t>
  </si>
  <si>
    <t>Villa Rufolo (9am-7:30pm)</t>
  </si>
  <si>
    <t>Wander Ravello (Duomo di Ravello)</t>
  </si>
  <si>
    <t>26min drive</t>
  </si>
  <si>
    <t>8min drive</t>
  </si>
  <si>
    <t>Wander Naples (Spaccanapoli --&gt; Naples Cathedral (1min walk) --&gt; Centro Storico (1min walk) --&gt; Santa Chiara  (9min walk) --&gt; Via Toledo (9min walk) --&gt; Galleria Umberto (5min walk))</t>
  </si>
  <si>
    <t>1h 19min transit</t>
  </si>
  <si>
    <t>Snack La Sfogliatella Mary at Galleria Umberto (8am-8:30pm)</t>
  </si>
  <si>
    <t>Wander Naples (Spanish Quarter --&gt; Piazza del Plebiscito (9min walk) --&gt; Royal Palace of Naples (1min walk) --&gt; San Carlo Theatre (2min walk))</t>
  </si>
  <si>
    <t>7min walk</t>
  </si>
  <si>
    <t>Castle Nuovo (8:30am-5pm, Closed Sundays)</t>
  </si>
  <si>
    <t>Castel Sant'Elmo (8:30am-6:30pm)</t>
  </si>
  <si>
    <t>35min walk</t>
  </si>
  <si>
    <t>Dinner Pizzeria Gino E Toto Sorbillo (12-3:30pm, 7-11:30pm, Closed Sundays)</t>
  </si>
  <si>
    <t>32min walk</t>
  </si>
  <si>
    <t>Swim at Fiordo di Furore</t>
  </si>
  <si>
    <t>2h transit</t>
  </si>
  <si>
    <t>Lunch in Praiano (Trattoria Da Armandino 1-3:30pm, 6:30-11:30pm?)</t>
  </si>
  <si>
    <t>Snorkeling or rent boat at Marina di Praia</t>
  </si>
  <si>
    <t>13min transit</t>
  </si>
  <si>
    <t>Dinner Osteria Nonna Maria (12:30-3pm, 7:30pm-12am)</t>
  </si>
  <si>
    <t>Bagni della Regina Giovanna</t>
  </si>
  <si>
    <t>1h 25min drive or 25min drive to Pompeii, then 55min transit from Pompeii</t>
  </si>
  <si>
    <t>Marina Grande</t>
  </si>
  <si>
    <t>7min drive or 28min transit</t>
  </si>
  <si>
    <t>Lunch A'Marenna (11:30am-10pm, Closed Thursdays)</t>
  </si>
  <si>
    <t>11min walk</t>
  </si>
  <si>
    <t>Gelato at Fresco (10:30am-9:30pm, Closed Tues)</t>
  </si>
  <si>
    <t>Wander Sorrento (Via San Cesareo --&gt; Vallone dei Mulini (4min walk) --&gt; Piazza Tasso (3min walk) --&gt; Sorrento Cathedral (5min walk) --&gt; Cloister of San Francesco (3min walk) (7am-7pm) --&gt; Villa Comunale (1min walk))</t>
  </si>
  <si>
    <t>Limonoro (9am-11pm)</t>
  </si>
  <si>
    <t>4min walk</t>
  </si>
  <si>
    <t>Dinner at Istanbul Time Cafe Restaurant (10am-1am, Closed Wednesday)</t>
  </si>
  <si>
    <t>14min drive</t>
  </si>
  <si>
    <t>Naples to Lisbon Flight</t>
  </si>
  <si>
    <t>Total</t>
  </si>
  <si>
    <t>Drive to Molo Manfredi Ferry Terminal</t>
  </si>
  <si>
    <t>Ferry from Salerno to Capri</t>
  </si>
  <si>
    <t>2hour ferry</t>
  </si>
  <si>
    <t>Or lounge at Airbnb? Snorkeling?</t>
  </si>
  <si>
    <t>Boat Tour Around Capri (with Blue Grotto and Faraglioni Rocks)</t>
  </si>
  <si>
    <t>Lunch at Cuccurullo Aldo (7am-9pm)</t>
  </si>
  <si>
    <t>Funicular from Marina Grande to Piazetta di Capri</t>
  </si>
  <si>
    <t>4min tram</t>
  </si>
  <si>
    <t>Gardens of Augustus (10am-8pm)</t>
  </si>
  <si>
    <t>Belvedere of Punta Cannone</t>
  </si>
  <si>
    <t>Ferry from Capri to Salerno</t>
  </si>
  <si>
    <t>18min drive</t>
  </si>
  <si>
    <t>Arrive in Lisbon</t>
  </si>
  <si>
    <t>Buy 72hour Lisboa Card</t>
  </si>
  <si>
    <t>Wander Barrio Alto Neighbourhood (Check in at Hotel earliest 3pm)</t>
  </si>
  <si>
    <t>1h 2min transit</t>
  </si>
  <si>
    <t>Carmo Convent Ruins (10am-7pm, Closed Sundays)</t>
  </si>
  <si>
    <t>19min walk</t>
  </si>
  <si>
    <t>20% discount with Lisboa Card</t>
  </si>
  <si>
    <t>Santa Justa Lift (7am-10:45pm)</t>
  </si>
  <si>
    <t>Included with Lisboa Card</t>
  </si>
  <si>
    <t>Dinner (Leve Leve - Tapas Bar 1pm-12am, Closed Sundays)</t>
  </si>
  <si>
    <t>Fado Show starts at 8:30 pm (Tasca do Chico on Rua do Loreto 2 7pm-2am)</t>
  </si>
  <si>
    <t>Dessert at Manteigaria (8am-12am)</t>
  </si>
  <si>
    <t>Hotel (Lisbon)</t>
  </si>
  <si>
    <t>Casas de Sao Bento, Rua Correia Garcao, 3 Lisbon, 1200-640, Portugal; 8 euros for Lisbon Tax</t>
  </si>
  <si>
    <t>Transit (72hour Lisboa Card)</t>
  </si>
  <si>
    <t>https://www.golisbon.com/Lisboa-Card/LisboaCard.pdf</t>
  </si>
  <si>
    <t>Breakfast Pasteis de Belem (8am-10pm) (Snack Pastel de Nata)</t>
  </si>
  <si>
    <t>22min transit</t>
  </si>
  <si>
    <t>Padrao dos Descobrimentos --&gt; Belem Tower (10am-5:30pm, Closed Monday) (10min walk)</t>
  </si>
  <si>
    <t>10min walk</t>
  </si>
  <si>
    <t>Included with Lisboa Card; without 6 euros/person</t>
  </si>
  <si>
    <t>Monastery of San Jeronimo (10am-5pm, Closed Monday) --&gt; Palacio Nacional da Ajuda (10am-5pm, Closed Monday, Thursday) (23min walk)</t>
  </si>
  <si>
    <t>14min walk</t>
  </si>
  <si>
    <t>Included with Lisboa Card; without 10 euros/person Monastery and 5 euros/person Palace</t>
  </si>
  <si>
    <t>LX Factory (9am-10:30pm) (Visit Ler Devagar, Pequeno Jardim, Sunday Market, and Street Art)</t>
  </si>
  <si>
    <t>12min transit</t>
  </si>
  <si>
    <t>Lunch Central da Avenida at LX Factory</t>
  </si>
  <si>
    <t>19min transit</t>
  </si>
  <si>
    <t>Ginjinja Sem Rival (8am-12am) (3min walk)</t>
  </si>
  <si>
    <t>9min transit</t>
  </si>
  <si>
    <t>Santa Engracia National Pantheon (10am-6pm, Closed Monday)</t>
  </si>
  <si>
    <t>17min transit</t>
  </si>
  <si>
    <t>Included with Lisboa Card; without 3 euros/person</t>
  </si>
  <si>
    <t>Miraouro das Portas do Sol --&gt; Sao Jorge Castle (9am-9pm)(4min walk)</t>
  </si>
  <si>
    <t>Se Cathedral (Lisbon Cathedral 7am-7pm, Cloister and Treasury Closed Sunday) --&gt; Praca do Commercio (7min walk) --&gt; Arco da Rua Augusta (9am-7pm) (2min walk)</t>
  </si>
  <si>
    <t>Included with Lisboa Card; without Arco Da Rua August 3 euros/person</t>
  </si>
  <si>
    <t>Dinner Cervejaria Ramiro (12pm-12am, Closed Monday)</t>
  </si>
  <si>
    <t>Ice cream at Nannarella (12pm-12am)</t>
  </si>
  <si>
    <t>25min transit</t>
  </si>
  <si>
    <t>Casas de Sao Bento, Rua Correia Garcao, 3 Lisbon, 1200-640, Portugal</t>
  </si>
  <si>
    <t xml:space="preserve">Breakfast Bifana (O Trevo 7am - 9pm, Closed Sunday) </t>
  </si>
  <si>
    <t>Head to Sintra Station (Drop off bags at Hotel)</t>
  </si>
  <si>
    <t>49min transit</t>
  </si>
  <si>
    <t>Quinta de Regaleira (10am-5:30pm)</t>
  </si>
  <si>
    <t>10min transit</t>
  </si>
  <si>
    <t>Take Bus 435 (Hop on/off round trip option). 20% discount with Lisboa Card, without 9 euros/person</t>
  </si>
  <si>
    <t>Palacio de Monserrate (9am-6:30pm) --&gt; Palacio Nacional de Sintra (16min transit)</t>
  </si>
  <si>
    <t>6min transit</t>
  </si>
  <si>
    <t>Take Bus 435. 2 euros discount with Lisboa Card, without 8 euros/person</t>
  </si>
  <si>
    <t>Lunch in Sintra (Cantinho Gourmet 11am-9pm)</t>
  </si>
  <si>
    <t>Casa Piriquita (Snack: Travesseiro and Queijada de Sintra!) (9:30am-7pm)</t>
  </si>
  <si>
    <t>Castelos dos Mouros (9:30am-6pm)</t>
  </si>
  <si>
    <t>5min transit</t>
  </si>
  <si>
    <t>Take Bus 434. 2 euros discount with Lisboa Card, without 8 euros/person</t>
  </si>
  <si>
    <t>Pena Palace (9am-6pm) --&gt; Sintra Station (15min transit)</t>
  </si>
  <si>
    <t>Take Bus 434. 2 euros discount with Lisboa Card, without 14 euros/person</t>
  </si>
  <si>
    <t>Check in at hotel (earliest at 2pm)</t>
  </si>
  <si>
    <t>Dinner Bacalhau na Vila (Closed Tues, Weds-Mon 12-5pm, 7-10pm)</t>
  </si>
  <si>
    <t>10 min walk</t>
  </si>
  <si>
    <t>Take Bus 434</t>
  </si>
  <si>
    <t>Hotel (Sintra)</t>
  </si>
  <si>
    <t>Aguamel Boutique Guest House - Escadinhas da Fonte da Pipa, 3 Sintra 2710-557 PT</t>
  </si>
  <si>
    <t>Breakfast (Included with Aguamel Boutique Guest House)</t>
  </si>
  <si>
    <t>Head to Aveiro Old Train Station</t>
  </si>
  <si>
    <t>3h 22min train</t>
  </si>
  <si>
    <t>Sintra --&gt; Lisbon Oriente included in Lisboa Card, 21euros/person Lisbon to Aveiro
Purchase Porto Card at Oriente Station</t>
  </si>
  <si>
    <t>Drop off luggage at Bus Station across street</t>
  </si>
  <si>
    <t>30min bus</t>
  </si>
  <si>
    <t>Take Transdev Bus L5951 from Bus Station</t>
  </si>
  <si>
    <t>Praia da Costa Nova/Costa Nova</t>
  </si>
  <si>
    <t>Praia da Barra --&gt; Farol de Barra (Open Weds 2-5pm)</t>
  </si>
  <si>
    <t>29min walk</t>
  </si>
  <si>
    <t>Check-in at Airbnb 2pm earliest</t>
  </si>
  <si>
    <t>30min bus + 17min walk</t>
  </si>
  <si>
    <t>Aveiro Museum (Closed Monday, Tues-Sun 10am-12:30pm, 1:30-6:00pm)  --&gt; Se Cathedral (1min walk) --&gt; Praca da Republica (5min walk) --&gt; Take a Moliceiros Tour on Aveiro Canals (3min walk)</t>
  </si>
  <si>
    <t>Aveiro Museum is 4euros/person, Moliceiros Tour is 10euros/person</t>
  </si>
  <si>
    <t>Snack ovos mole (Confeitaria Peixinho 10am-8pm)</t>
  </si>
  <si>
    <t>Dinner Salpoente Reservations at 7:30pm</t>
  </si>
  <si>
    <t>Airbnb (Aveiro)</t>
  </si>
  <si>
    <t>Travessa do Arco 20, Apartamento, Aveiro, 3800-103, Portugal</t>
  </si>
  <si>
    <t>Breakfast Cafe a Barrica (9am-7pm)</t>
  </si>
  <si>
    <t>Train to Porto (Sao Bento Station)</t>
  </si>
  <si>
    <t>1h 22min train</t>
  </si>
  <si>
    <t>Locker for bags at Sao Bento Station</t>
  </si>
  <si>
    <t>Lunch Casa de Pasto O Golfinho for Francesinha (12-3pm 7:30-10:30pm, Closed Sunday)</t>
  </si>
  <si>
    <t>Igreja do Carmo 9am-6pm --&gt; Livraria Lello 9am-7pm (2min walk)</t>
  </si>
  <si>
    <t>Clerigos church 9am-7pm (5min walk) --&gt; Praca de Liberdade/Avenida dos Aliados (3min walk) --&gt; Sao Bento Station (3min walk) (See Azulejos) --&gt; Cais da Ribiera (11min walk) --&gt; Praca de infante Square (6min walk)</t>
  </si>
  <si>
    <t>1hour walk</t>
  </si>
  <si>
    <t>50% discount on Clerigos Church; 6euro/person without</t>
  </si>
  <si>
    <t>Ice cream at Gelatopia (1-7pm Sun-Thurs, 1-8pm Fri-Sat)</t>
  </si>
  <si>
    <t>Palacio da Bolsa (2min walk) (9am-6:30pm)</t>
  </si>
  <si>
    <t>25% discount, 10 euros/person without</t>
  </si>
  <si>
    <t>Opulent igreja de Sao Francisco (9am-8pm)</t>
  </si>
  <si>
    <t>25% discount (8 euros/person without)</t>
  </si>
  <si>
    <t>Dinner Taberna d'Avo</t>
  </si>
  <si>
    <t>22min walk</t>
  </si>
  <si>
    <t>Beer (Letraria Craft Beer Garden 5pm-12am)</t>
  </si>
  <si>
    <t>13min walk</t>
  </si>
  <si>
    <t>R. das Flores 54, 4050-265 Porto, Portugal</t>
  </si>
  <si>
    <t>Porto Card Pedestrian 24 hour pass = 6 euros/person: https://www.portocard.city/en/</t>
  </si>
  <si>
    <t>Breakfast at Farina</t>
  </si>
  <si>
    <t>12min walk</t>
  </si>
  <si>
    <t>Duoro Valley Tour (Lunch and Wineries Included)</t>
  </si>
  <si>
    <t>https://www.getyourguide.com/porto-l151/around-the-douro-valley-all-included-t73660/</t>
  </si>
  <si>
    <t>Dinner Gazela Cachorrinhos da Batalha (12-10:30pm, Sunday Closed)</t>
  </si>
  <si>
    <t>Rua Das Flores, nº54 - 1 Frente
4050-262 Porto</t>
  </si>
  <si>
    <t>Breakfast Mercado de Bolhau</t>
  </si>
  <si>
    <t>Porto Cathedral (9am-6:30pm), Bishop's Palace</t>
  </si>
  <si>
    <t>Cathedral is free, but inner sections is 3euros/person. Bishop's palace and cathedral is 6 euros/person</t>
  </si>
  <si>
    <t>Muralha Fernadina --&gt; Dom Luis Bridge (2min walk) --&gt; Mosteiro da Serra de Pilar (1min walk) --&gt; Half Rabbit (11min walk)</t>
  </si>
  <si>
    <t>Coffee at 7G Roasters (9:30am-7pm)</t>
  </si>
  <si>
    <t>Lunch Meet &amp; Taste</t>
  </si>
  <si>
    <t>Porto Port Tasting in Vila Nova de Gaia at Graham's Port Lodge at 2:30pm</t>
  </si>
  <si>
    <t>Tasting at Cockburn's</t>
  </si>
  <si>
    <t>Churchill's 1982 Garden Bar (Fri-Sun 1-8pm)</t>
  </si>
  <si>
    <t>Dinner Taberna do Lago and Pregar</t>
  </si>
  <si>
    <t>24 hour Andante Tour Card 7 euros/person</t>
  </si>
  <si>
    <t>Breakfast Floresta Cafe by Hungry Biker (9am-4pm Mon-Fri, 8:30am-4pm Sat-Sun)</t>
  </si>
  <si>
    <t>Locker for bags at Coimbra Station</t>
  </si>
  <si>
    <t>2h 3min train</t>
  </si>
  <si>
    <t>Lunch Ze Manel dos Ossos (12:30-3pm, 7:30-10pm Mon-Sat)</t>
  </si>
  <si>
    <t>Wander the University of Coimbra (Porta Ferrea (3min walk) --&gt; Paco das Escolas Square (1min walk) --&gt; Biblioteca Joanina (2min walk) --&gt; Chapel of Sao Miguel (1min walk)--&gt; Jardim Botanico da Universidade de Coimbra (8min walk))</t>
  </si>
  <si>
    <t>12.50 euros/person (Tour for Biblioteca Joanina, Chapel of Sao Miguel, Royal Palace, and Chimico Lab)</t>
  </si>
  <si>
    <t>Sala dos Capelos (Royal Palace) --&gt; Chimico Laboratory (1min walk)</t>
  </si>
  <si>
    <t>Included in 12.50euros/person</t>
  </si>
  <si>
    <t>Check in at Hotel in Lisbon</t>
  </si>
  <si>
    <t>2h 41 min transit</t>
  </si>
  <si>
    <t>Dinner in Lisbon (Frangasqueira Nacional Tues, Thurs-Sat 6:30-10:30pm, Sun-Mon and Weds Closed)</t>
  </si>
  <si>
    <t>27min transit</t>
  </si>
  <si>
    <t>Takeout dinner to Jardin do Principe Real</t>
  </si>
  <si>
    <t>Hotel near Lisbon Airport (Hotel Roma)</t>
  </si>
  <si>
    <t>26min transit</t>
  </si>
  <si>
    <t>Avenida de Roma 33, Lisbon, 1749-074, PT</t>
  </si>
  <si>
    <t>Fly Lisbon --&gt; Frankfurt --&gt; Vancouver</t>
  </si>
  <si>
    <t>10min hotel shuttle</t>
  </si>
  <si>
    <t>Arrive in Vancouver</t>
  </si>
  <si>
    <t>15min drive</t>
  </si>
  <si>
    <t>2min drive</t>
  </si>
  <si>
    <t>7min drive</t>
  </si>
  <si>
    <t>Italy</t>
  </si>
  <si>
    <t>SUM of Budget Cost ($CAD)</t>
  </si>
  <si>
    <t>SUM of Actual Cost ($CAD)</t>
  </si>
  <si>
    <t>Sum of Budget Cost ($CAD)</t>
  </si>
  <si>
    <t>Sum of Actual Cost ($CAD)</t>
  </si>
  <si>
    <t>Grand Total</t>
  </si>
  <si>
    <t>Portugal</t>
  </si>
  <si>
    <t/>
  </si>
  <si>
    <t>(blank)</t>
  </si>
  <si>
    <t>Day 1</t>
  </si>
  <si>
    <t>Day 2</t>
  </si>
  <si>
    <t>Day 3</t>
  </si>
  <si>
    <t>Day 4</t>
  </si>
  <si>
    <t>Day 5</t>
  </si>
  <si>
    <t>Day 6</t>
  </si>
  <si>
    <t>Day 7</t>
  </si>
  <si>
    <t>Day 8</t>
  </si>
  <si>
    <t>Day 9</t>
  </si>
  <si>
    <t>Day 10</t>
  </si>
  <si>
    <t>Day 11</t>
  </si>
  <si>
    <t>Day 12</t>
  </si>
  <si>
    <t>Day 13</t>
  </si>
  <si>
    <t>Day 14</t>
  </si>
  <si>
    <t>Day 15</t>
  </si>
  <si>
    <t>Day 16</t>
  </si>
  <si>
    <t>Dinner (Airport)</t>
  </si>
  <si>
    <t>Park at Parcheggio Liberta in Salerno</t>
  </si>
  <si>
    <t>Dinner at Airbnb (Groceries)</t>
  </si>
  <si>
    <t>Alternate Day to Capri</t>
  </si>
  <si>
    <t>Alternate Day to Naples</t>
  </si>
  <si>
    <t>Alternate Day to Sorrento</t>
  </si>
  <si>
    <t>Alternate Day to Praiano</t>
  </si>
  <si>
    <t>Drive to Airport</t>
  </si>
  <si>
    <t>Parking/Tolls</t>
  </si>
  <si>
    <t>Coffee at Al Caf3 Lamberti</t>
  </si>
  <si>
    <t>Chiesa di Santissima Annunziata</t>
  </si>
  <si>
    <t>Chiessa Parrocchiale di San Giovanni Battista</t>
  </si>
  <si>
    <t>Vietri sur Mel Beach</t>
  </si>
  <si>
    <t>Dolcefreddo for Gelato</t>
  </si>
  <si>
    <t>Beach in Atrani</t>
  </si>
  <si>
    <t>Wander Positano (Antica Sartoria --&gt; Ceramica Assunta (4min walk) --&gt; Delicatessen di Cinque (4min walk) --&gt; Have limoncello at Sapori E Profumi Di Positano)</t>
  </si>
  <si>
    <t>Gelato at Bar Klingsor</t>
  </si>
  <si>
    <t>Bus to Amalfi</t>
  </si>
  <si>
    <t>Lunch (Find a sandwich shop)</t>
  </si>
  <si>
    <t>Bus to Ravello</t>
  </si>
  <si>
    <t>Gas for Car</t>
  </si>
  <si>
    <t>Walk along Salerno Harbour (Piazza della Liberta, Spiaggia Santa, and Lungomare Trieste)</t>
  </si>
  <si>
    <t>Drive to Vietri Sul Mare</t>
  </si>
  <si>
    <t>Gelato at Atrani</t>
  </si>
  <si>
    <t>Bought fare from Positano to Vietri Sur Mel</t>
  </si>
  <si>
    <t>https://www.travelmar.it/en/index</t>
  </si>
  <si>
    <t>Wander Vietri sul Mare</t>
  </si>
  <si>
    <t>Vietri sul Mare Beach</t>
  </si>
  <si>
    <t>Ferry to Vietri sul Mare</t>
  </si>
  <si>
    <t>Ferry to Vietri sur Mare</t>
  </si>
  <si>
    <t>45min ferry</t>
  </si>
  <si>
    <t>2h hike</t>
  </si>
  <si>
    <t>25min ferry</t>
  </si>
  <si>
    <t>Bus tickets cannot be bought on bus, buy from a Tobacco shop.Take bus 5120 at Vietri Sul Mare to Amalfi and switch at Amalfi to 5110 for Ravello</t>
  </si>
  <si>
    <t>Bus tickets cannot be bought on bus, buy from a Tobacco shop.Take bus 5120 at Vietri Sul Mare to Amalfi and switch at Amalfi to 5080 to Bomerano</t>
  </si>
  <si>
    <t>Bus to Path of the Gods (Start at Bomerano di Agerola)</t>
  </si>
  <si>
    <t>27min bus</t>
  </si>
  <si>
    <t>Take 5110 from Ravello to Amalfi</t>
  </si>
  <si>
    <t>3 euros/person entrance fee</t>
  </si>
  <si>
    <t>Lunch (Charcuterie)</t>
  </si>
  <si>
    <t>Pick up groceries at Mini Market Di Noviello)</t>
  </si>
  <si>
    <t>17min walk</t>
  </si>
  <si>
    <t>Duomo di Amalfi (10am-6pm)</t>
  </si>
  <si>
    <t>Included in Cloister Admission, 3 euros/person</t>
  </si>
  <si>
    <t>13min drive</t>
  </si>
  <si>
    <t>Guided tour of Pompeii (9am-5:30pm)</t>
  </si>
  <si>
    <t>27min drive</t>
  </si>
  <si>
    <t>Lunch at Ristorante Pizzeria iMatti (12-4pm, 7-11:45pm)</t>
  </si>
  <si>
    <t>9min drive</t>
  </si>
  <si>
    <t>Snack at Pasticerria Pansa Amalfi</t>
  </si>
  <si>
    <t>1h 28min bus</t>
  </si>
  <si>
    <t>Snack at Cuoppo d'Amalfi</t>
  </si>
  <si>
    <t>50min drive</t>
  </si>
  <si>
    <t>Guided tour with an Archaeologist is ~40euros/person</t>
  </si>
  <si>
    <t>Included in Lisboa Card</t>
  </si>
  <si>
    <t>Lunch at Jeronymo at Train Station</t>
  </si>
  <si>
    <t>Watch sunset at Jardim do Morrom</t>
  </si>
  <si>
    <t>Train Porto --&gt; Coimbra --&gt; Lisbon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</si>
</sst>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$&quot;* #,##0.00_);_(&quot;$&quot;* \(#,##0.00\);_(&quot;$&quot;* &quot;-&quot;??_);_(@_)"/>
    <numFmt numFmtId="164" formatCode="[$-1009]mmmm\ d\,\ yyyy"/>
    <numFmt numFmtId="165" formatCode="[$-F400]h:mm:ss\ AM/PM"/>
    <numFmt numFmtId="166" formatCode="&quot;$&quot;#,##0.00"/>
    <numFmt numFmtId="167" formatCode="[$€]#,##0.00"/>
  </numFmts>
  <fonts count="11" x14ac:knownFonts="1">
    <font>
      <sz val="10"/>
      <color rgb="FF000000"/>
      <name val="Arial"/>
      <scheme val="minor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  <scheme val="minor"/>
    </font>
    <font>
      <sz val="10"/>
      <color theme="0"/>
      <name val="Arial"/>
      <family val="2"/>
      <scheme val="minor"/>
    </font>
    <font>
      <u/>
      <sz val="10"/>
      <color rgb="FF000000"/>
      <name val="Arial"/>
      <family val="2"/>
    </font>
    <font>
      <u/>
      <sz val="10"/>
      <color rgb="FF000000"/>
      <name val="Arial"/>
      <family val="2"/>
    </font>
    <font>
      <sz val="10"/>
      <name val="Arial"/>
      <family val="2"/>
    </font>
    <font>
      <u/>
      <sz val="10"/>
      <color theme="11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EAD1DC"/>
        <bgColor rgb="FFEAD1DC"/>
      </patternFill>
    </fill>
    <fill>
      <patternFill patternType="solid">
        <fgColor theme="0"/>
        <bgColor theme="0"/>
      </patternFill>
    </fill>
    <fill>
      <patternFill patternType="solid">
        <fgColor rgb="FFA4C2F4"/>
        <bgColor rgb="FFA4C2F4"/>
      </patternFill>
    </fill>
    <fill>
      <patternFill patternType="solid">
        <fgColor rgb="FFFF00FF"/>
        <bgColor rgb="FFFF00FF"/>
      </patternFill>
    </fill>
    <fill>
      <patternFill patternType="solid">
        <fgColor rgb="FFFFFFFF"/>
        <bgColor rgb="FFFFFFFF"/>
      </patternFill>
    </fill>
  </fills>
  <borders count="51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theme="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theme="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 style="thin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5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179">
    <xf numFmtId="0" fontId="0" fillId="0" borderId="0" xfId="0" applyFont="1" applyAlignment="1"/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164" fontId="1" fillId="0" borderId="4" xfId="0" applyNumberFormat="1" applyFont="1" applyBorder="1" applyAlignment="1">
      <alignment horizontal="left" vertical="center"/>
    </xf>
    <xf numFmtId="165" fontId="1" fillId="3" borderId="5" xfId="0" applyNumberFormat="1" applyFont="1" applyFill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165" fontId="1" fillId="3" borderId="5" xfId="0" applyNumberFormat="1" applyFont="1" applyFill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164" fontId="1" fillId="0" borderId="4" xfId="0" applyNumberFormat="1" applyFont="1" applyBorder="1" applyAlignment="1">
      <alignment horizontal="left" vertical="center"/>
    </xf>
    <xf numFmtId="0" fontId="2" fillId="0" borderId="5" xfId="0" applyFont="1" applyBorder="1" applyAlignment="1">
      <alignment horizontal="left"/>
    </xf>
    <xf numFmtId="0" fontId="2" fillId="4" borderId="5" xfId="0" applyFont="1" applyFill="1" applyBorder="1"/>
    <xf numFmtId="44" fontId="3" fillId="0" borderId="5" xfId="0" applyNumberFormat="1" applyFont="1" applyBorder="1"/>
    <xf numFmtId="0" fontId="2" fillId="4" borderId="7" xfId="0" applyFont="1" applyFill="1" applyBorder="1"/>
    <xf numFmtId="44" fontId="3" fillId="0" borderId="8" xfId="0" applyNumberFormat="1" applyFont="1" applyBorder="1"/>
    <xf numFmtId="0" fontId="4" fillId="4" borderId="5" xfId="0" applyFont="1" applyFill="1" applyBorder="1"/>
    <xf numFmtId="44" fontId="1" fillId="0" borderId="5" xfId="0" applyNumberFormat="1" applyFont="1" applyBorder="1"/>
    <xf numFmtId="164" fontId="3" fillId="6" borderId="10" xfId="0" applyNumberFormat="1" applyFont="1" applyFill="1" applyBorder="1" applyAlignment="1">
      <alignment horizontal="center" vertical="center"/>
    </xf>
    <xf numFmtId="165" fontId="3" fillId="6" borderId="11" xfId="0" applyNumberFormat="1" applyFont="1" applyFill="1" applyBorder="1" applyAlignment="1">
      <alignment horizontal="right" vertical="center"/>
    </xf>
    <xf numFmtId="44" fontId="3" fillId="6" borderId="11" xfId="0" applyNumberFormat="1" applyFont="1" applyFill="1" applyBorder="1" applyAlignment="1">
      <alignment vertical="center"/>
    </xf>
    <xf numFmtId="164" fontId="3" fillId="6" borderId="13" xfId="0" applyNumberFormat="1" applyFont="1" applyFill="1" applyBorder="1" applyAlignment="1">
      <alignment horizontal="center" vertical="center"/>
    </xf>
    <xf numFmtId="0" fontId="5" fillId="0" borderId="0" xfId="0" applyFont="1" applyAlignment="1"/>
    <xf numFmtId="0" fontId="1" fillId="6" borderId="5" xfId="0" applyFont="1" applyFill="1" applyBorder="1"/>
    <xf numFmtId="0" fontId="1" fillId="6" borderId="5" xfId="0" applyFont="1" applyFill="1" applyBorder="1" applyAlignment="1">
      <alignment vertical="center" wrapText="1"/>
    </xf>
    <xf numFmtId="167" fontId="3" fillId="6" borderId="5" xfId="0" applyNumberFormat="1" applyFont="1" applyFill="1" applyBorder="1" applyAlignment="1">
      <alignment vertical="center"/>
    </xf>
    <xf numFmtId="44" fontId="3" fillId="6" borderId="5" xfId="0" applyNumberFormat="1" applyFont="1" applyFill="1" applyBorder="1" applyAlignment="1">
      <alignment vertical="center" wrapText="1"/>
    </xf>
    <xf numFmtId="165" fontId="3" fillId="6" borderId="16" xfId="0" applyNumberFormat="1" applyFont="1" applyFill="1" applyBorder="1" applyAlignment="1">
      <alignment horizontal="right" vertical="center"/>
    </xf>
    <xf numFmtId="0" fontId="3" fillId="6" borderId="5" xfId="0" applyFont="1" applyFill="1" applyBorder="1" applyAlignment="1">
      <alignment vertical="center" wrapText="1"/>
    </xf>
    <xf numFmtId="0" fontId="1" fillId="6" borderId="5" xfId="0" applyFont="1" applyFill="1" applyBorder="1" applyAlignment="1"/>
    <xf numFmtId="167" fontId="3" fillId="6" borderId="5" xfId="0" applyNumberFormat="1" applyFont="1" applyFill="1" applyBorder="1" applyAlignment="1">
      <alignment vertical="center" wrapText="1"/>
    </xf>
    <xf numFmtId="0" fontId="3" fillId="6" borderId="18" xfId="0" applyFont="1" applyFill="1" applyBorder="1" applyAlignment="1">
      <alignment vertical="center" wrapText="1"/>
    </xf>
    <xf numFmtId="0" fontId="3" fillId="6" borderId="5" xfId="0" applyFont="1" applyFill="1" applyBorder="1" applyAlignment="1"/>
    <xf numFmtId="0" fontId="1" fillId="6" borderId="5" xfId="0" applyFont="1" applyFill="1" applyBorder="1" applyAlignment="1">
      <alignment vertical="center"/>
    </xf>
    <xf numFmtId="167" fontId="1" fillId="6" borderId="5" xfId="0" applyNumberFormat="1" applyFont="1" applyFill="1" applyBorder="1" applyAlignment="1">
      <alignment vertical="center"/>
    </xf>
    <xf numFmtId="0" fontId="3" fillId="6" borderId="16" xfId="0" applyFont="1" applyFill="1" applyBorder="1" applyAlignment="1">
      <alignment vertical="center" wrapText="1"/>
    </xf>
    <xf numFmtId="0" fontId="1" fillId="6" borderId="16" xfId="0" applyFont="1" applyFill="1" applyBorder="1" applyAlignment="1">
      <alignment vertical="center"/>
    </xf>
    <xf numFmtId="167" fontId="3" fillId="6" borderId="16" xfId="0" applyNumberFormat="1" applyFont="1" applyFill="1" applyBorder="1" applyAlignment="1">
      <alignment vertical="center" wrapText="1"/>
    </xf>
    <xf numFmtId="0" fontId="3" fillId="6" borderId="11" xfId="0" applyFont="1" applyFill="1" applyBorder="1" applyAlignment="1">
      <alignment vertical="center" wrapText="1"/>
    </xf>
    <xf numFmtId="0" fontId="3" fillId="6" borderId="14" xfId="0" applyFont="1" applyFill="1" applyBorder="1" applyAlignment="1">
      <alignment vertical="center" wrapText="1"/>
    </xf>
    <xf numFmtId="0" fontId="1" fillId="6" borderId="5" xfId="0" applyFont="1" applyFill="1" applyBorder="1" applyAlignment="1">
      <alignment wrapText="1"/>
    </xf>
    <xf numFmtId="0" fontId="3" fillId="6" borderId="17" xfId="0" applyFont="1" applyFill="1" applyBorder="1" applyAlignment="1">
      <alignment vertical="center" wrapText="1"/>
    </xf>
    <xf numFmtId="0" fontId="1" fillId="6" borderId="11" xfId="0" applyFont="1" applyFill="1" applyBorder="1" applyAlignment="1">
      <alignment vertical="center" wrapText="1"/>
    </xf>
    <xf numFmtId="0" fontId="3" fillId="6" borderId="11" xfId="0" applyFont="1" applyFill="1" applyBorder="1"/>
    <xf numFmtId="0" fontId="1" fillId="6" borderId="20" xfId="0" applyFont="1" applyFill="1" applyBorder="1" applyAlignment="1">
      <alignment vertical="center" wrapText="1"/>
    </xf>
    <xf numFmtId="0" fontId="3" fillId="6" borderId="11" xfId="0" applyFont="1" applyFill="1" applyBorder="1" applyAlignment="1">
      <alignment vertical="center"/>
    </xf>
    <xf numFmtId="167" fontId="3" fillId="6" borderId="11" xfId="0" applyNumberFormat="1" applyFont="1" applyFill="1" applyBorder="1" applyAlignment="1">
      <alignment vertical="center"/>
    </xf>
    <xf numFmtId="0" fontId="3" fillId="6" borderId="5" xfId="0" applyFont="1" applyFill="1" applyBorder="1" applyAlignment="1">
      <alignment vertical="center"/>
    </xf>
    <xf numFmtId="0" fontId="3" fillId="6" borderId="5" xfId="0" applyFont="1" applyFill="1" applyBorder="1" applyAlignment="1">
      <alignment wrapText="1"/>
    </xf>
    <xf numFmtId="0" fontId="1" fillId="6" borderId="22" xfId="0" applyFont="1" applyFill="1" applyBorder="1" applyAlignment="1">
      <alignment wrapText="1"/>
    </xf>
    <xf numFmtId="0" fontId="1" fillId="6" borderId="5" xfId="0" applyFont="1" applyFill="1" applyBorder="1" applyAlignment="1">
      <alignment horizontal="left" vertical="center" wrapText="1"/>
    </xf>
    <xf numFmtId="165" fontId="3" fillId="6" borderId="23" xfId="0" applyNumberFormat="1" applyFont="1" applyFill="1" applyBorder="1" applyAlignment="1">
      <alignment horizontal="right" vertical="center"/>
    </xf>
    <xf numFmtId="0" fontId="1" fillId="6" borderId="24" xfId="0" applyFont="1" applyFill="1" applyBorder="1" applyAlignment="1">
      <alignment vertical="center" wrapText="1"/>
    </xf>
    <xf numFmtId="0" fontId="1" fillId="6" borderId="23" xfId="0" applyFont="1" applyFill="1" applyBorder="1" applyAlignment="1">
      <alignment vertical="center"/>
    </xf>
    <xf numFmtId="44" fontId="3" fillId="6" borderId="23" xfId="0" applyNumberFormat="1" applyFont="1" applyFill="1" applyBorder="1" applyAlignment="1">
      <alignment vertical="center" wrapText="1"/>
    </xf>
    <xf numFmtId="44" fontId="3" fillId="6" borderId="23" xfId="0" applyNumberFormat="1" applyFont="1" applyFill="1" applyBorder="1" applyAlignment="1">
      <alignment vertical="center"/>
    </xf>
    <xf numFmtId="0" fontId="3" fillId="6" borderId="25" xfId="0" applyFont="1" applyFill="1" applyBorder="1" applyAlignment="1">
      <alignment vertical="center" wrapText="1"/>
    </xf>
    <xf numFmtId="0" fontId="3" fillId="0" borderId="0" xfId="0" applyFont="1" applyAlignment="1">
      <alignment wrapText="1"/>
    </xf>
    <xf numFmtId="0" fontId="1" fillId="0" borderId="0" xfId="0" applyFont="1"/>
    <xf numFmtId="44" fontId="3" fillId="0" borderId="5" xfId="0" applyNumberFormat="1" applyFont="1" applyBorder="1" applyAlignment="1"/>
    <xf numFmtId="0" fontId="6" fillId="3" borderId="0" xfId="0" applyFont="1" applyFill="1"/>
    <xf numFmtId="1" fontId="3" fillId="6" borderId="13" xfId="0" applyNumberFormat="1" applyFont="1" applyFill="1" applyBorder="1" applyAlignment="1">
      <alignment horizontal="center" vertical="center"/>
    </xf>
    <xf numFmtId="165" fontId="3" fillId="6" borderId="5" xfId="0" applyNumberFormat="1" applyFont="1" applyFill="1" applyBorder="1" applyAlignment="1">
      <alignment horizontal="right" vertical="center"/>
    </xf>
    <xf numFmtId="0" fontId="1" fillId="6" borderId="8" xfId="0" applyFont="1" applyFill="1" applyBorder="1" applyAlignment="1">
      <alignment vertical="center"/>
    </xf>
    <xf numFmtId="1" fontId="3" fillId="6" borderId="15" xfId="0" applyNumberFormat="1" applyFont="1" applyFill="1" applyBorder="1" applyAlignment="1">
      <alignment horizontal="center" vertical="center"/>
    </xf>
    <xf numFmtId="167" fontId="3" fillId="6" borderId="16" xfId="0" applyNumberFormat="1" applyFont="1" applyFill="1" applyBorder="1" applyAlignment="1">
      <alignment horizontal="right" vertical="center" wrapText="1"/>
    </xf>
    <xf numFmtId="0" fontId="7" fillId="6" borderId="17" xfId="0" applyFont="1" applyFill="1" applyBorder="1" applyAlignment="1">
      <alignment vertical="center" wrapText="1"/>
    </xf>
    <xf numFmtId="1" fontId="3" fillId="6" borderId="10" xfId="0" applyNumberFormat="1" applyFont="1" applyFill="1" applyBorder="1" applyAlignment="1">
      <alignment horizontal="center" vertical="center"/>
    </xf>
    <xf numFmtId="167" fontId="3" fillId="6" borderId="11" xfId="0" applyNumberFormat="1" applyFont="1" applyFill="1" applyBorder="1" applyAlignment="1">
      <alignment vertical="center" wrapText="1"/>
    </xf>
    <xf numFmtId="167" fontId="3" fillId="6" borderId="5" xfId="0" applyNumberFormat="1" applyFont="1" applyFill="1" applyBorder="1" applyAlignment="1">
      <alignment horizontal="right" vertical="center"/>
    </xf>
    <xf numFmtId="0" fontId="3" fillId="6" borderId="19" xfId="0" applyFont="1" applyFill="1" applyBorder="1" applyAlignment="1">
      <alignment vertical="center" wrapText="1"/>
    </xf>
    <xf numFmtId="167" fontId="3" fillId="6" borderId="11" xfId="0" applyNumberFormat="1" applyFont="1" applyFill="1" applyBorder="1" applyAlignment="1">
      <alignment horizontal="right" vertical="center" wrapText="1"/>
    </xf>
    <xf numFmtId="0" fontId="3" fillId="6" borderId="12" xfId="0" applyFont="1" applyFill="1" applyBorder="1" applyAlignment="1">
      <alignment vertical="center" wrapText="1"/>
    </xf>
    <xf numFmtId="167" fontId="3" fillId="6" borderId="5" xfId="0" applyNumberFormat="1" applyFont="1" applyFill="1" applyBorder="1" applyAlignment="1">
      <alignment horizontal="right" vertical="center" wrapText="1"/>
    </xf>
    <xf numFmtId="0" fontId="8" fillId="6" borderId="14" xfId="0" applyFont="1" applyFill="1" applyBorder="1" applyAlignment="1">
      <alignment vertical="center" wrapText="1"/>
    </xf>
    <xf numFmtId="167" fontId="1" fillId="6" borderId="5" xfId="0" applyNumberFormat="1" applyFont="1" applyFill="1" applyBorder="1" applyAlignment="1">
      <alignment horizontal="right" vertical="center"/>
    </xf>
    <xf numFmtId="0" fontId="1" fillId="6" borderId="5" xfId="0" applyFont="1" applyFill="1" applyBorder="1" applyAlignment="1">
      <alignment horizontal="left" vertical="center"/>
    </xf>
    <xf numFmtId="167" fontId="3" fillId="6" borderId="5" xfId="0" applyNumberFormat="1" applyFont="1" applyFill="1" applyBorder="1" applyAlignment="1">
      <alignment horizontal="right"/>
    </xf>
    <xf numFmtId="167" fontId="3" fillId="6" borderId="11" xfId="0" applyNumberFormat="1" applyFont="1" applyFill="1" applyBorder="1" applyAlignment="1">
      <alignment horizontal="right" vertical="center"/>
    </xf>
    <xf numFmtId="0" fontId="3" fillId="6" borderId="5" xfId="0" applyFont="1" applyFill="1" applyBorder="1" applyAlignment="1">
      <alignment horizontal="left" vertical="center" wrapText="1"/>
    </xf>
    <xf numFmtId="0" fontId="3" fillId="6" borderId="5" xfId="0" applyFont="1" applyFill="1" applyBorder="1" applyAlignment="1">
      <alignment horizontal="left" vertical="center"/>
    </xf>
    <xf numFmtId="0" fontId="3" fillId="6" borderId="21" xfId="0" applyFont="1" applyFill="1" applyBorder="1" applyAlignment="1">
      <alignment vertical="center" wrapText="1"/>
    </xf>
    <xf numFmtId="44" fontId="3" fillId="6" borderId="5" xfId="0" applyNumberFormat="1" applyFont="1" applyFill="1" applyBorder="1" applyAlignment="1">
      <alignment vertical="center"/>
    </xf>
    <xf numFmtId="44" fontId="3" fillId="6" borderId="16" xfId="0" applyNumberFormat="1" applyFont="1" applyFill="1" applyBorder="1" applyAlignment="1">
      <alignment vertical="center" wrapText="1"/>
    </xf>
    <xf numFmtId="44" fontId="3" fillId="6" borderId="11" xfId="0" applyNumberFormat="1" applyFont="1" applyFill="1" applyBorder="1" applyAlignment="1">
      <alignment vertical="center" wrapText="1"/>
    </xf>
    <xf numFmtId="0" fontId="3" fillId="6" borderId="14" xfId="0" applyFont="1" applyFill="1" applyBorder="1" applyAlignment="1">
      <alignment wrapText="1"/>
    </xf>
    <xf numFmtId="0" fontId="3" fillId="0" borderId="6" xfId="0" applyFont="1" applyBorder="1"/>
    <xf numFmtId="0" fontId="3" fillId="0" borderId="4" xfId="0" applyFont="1" applyBorder="1"/>
    <xf numFmtId="0" fontId="0" fillId="0" borderId="28" xfId="0" applyFont="1" applyBorder="1" applyAlignment="1"/>
    <xf numFmtId="0" fontId="0" fillId="0" borderId="28" xfId="0" pivotButton="1" applyFont="1" applyBorder="1" applyAlignment="1"/>
    <xf numFmtId="0" fontId="0" fillId="0" borderId="29" xfId="0" applyFont="1" applyBorder="1" applyAlignment="1"/>
    <xf numFmtId="0" fontId="0" fillId="0" borderId="30" xfId="0" applyFont="1" applyBorder="1" applyAlignment="1"/>
    <xf numFmtId="1" fontId="0" fillId="0" borderId="28" xfId="0" applyNumberFormat="1" applyFont="1" applyBorder="1" applyAlignment="1"/>
    <xf numFmtId="0" fontId="0" fillId="0" borderId="28" xfId="0" applyNumberFormat="1" applyFont="1" applyBorder="1" applyAlignment="1"/>
    <xf numFmtId="0" fontId="0" fillId="0" borderId="30" xfId="0" applyNumberFormat="1" applyFont="1" applyBorder="1" applyAlignment="1"/>
    <xf numFmtId="1" fontId="0" fillId="0" borderId="31" xfId="0" applyNumberFormat="1" applyFont="1" applyBorder="1" applyAlignment="1"/>
    <xf numFmtId="0" fontId="0" fillId="0" borderId="31" xfId="0" applyNumberFormat="1" applyFont="1" applyBorder="1" applyAlignment="1"/>
    <xf numFmtId="0" fontId="0" fillId="0" borderId="32" xfId="0" applyNumberFormat="1" applyFont="1" applyBorder="1" applyAlignment="1"/>
    <xf numFmtId="1" fontId="0" fillId="0" borderId="33" xfId="0" applyNumberFormat="1" applyFont="1" applyBorder="1" applyAlignment="1"/>
    <xf numFmtId="0" fontId="0" fillId="0" borderId="33" xfId="0" applyNumberFormat="1" applyFont="1" applyBorder="1" applyAlignment="1"/>
    <xf numFmtId="0" fontId="0" fillId="0" borderId="34" xfId="0" applyNumberFormat="1" applyFont="1" applyBorder="1" applyAlignment="1"/>
    <xf numFmtId="0" fontId="0" fillId="0" borderId="31" xfId="0" applyFont="1" applyBorder="1" applyAlignment="1"/>
    <xf numFmtId="0" fontId="0" fillId="0" borderId="33" xfId="0" applyFont="1" applyBorder="1" applyAlignment="1"/>
    <xf numFmtId="0" fontId="3" fillId="6" borderId="27" xfId="0" applyFont="1" applyFill="1" applyBorder="1"/>
    <xf numFmtId="0" fontId="3" fillId="6" borderId="27" xfId="0" applyFont="1" applyFill="1" applyBorder="1" applyAlignment="1"/>
    <xf numFmtId="165" fontId="3" fillId="6" borderId="8" xfId="0" applyNumberFormat="1" applyFont="1" applyFill="1" applyBorder="1" applyAlignment="1">
      <alignment horizontal="right" vertical="center"/>
    </xf>
    <xf numFmtId="0" fontId="3" fillId="6" borderId="26" xfId="0" applyFont="1" applyFill="1" applyBorder="1" applyAlignment="1"/>
    <xf numFmtId="0" fontId="1" fillId="6" borderId="8" xfId="0" applyFont="1" applyFill="1" applyBorder="1" applyAlignment="1">
      <alignment wrapText="1"/>
    </xf>
    <xf numFmtId="0" fontId="3" fillId="6" borderId="8" xfId="0" applyFont="1" applyFill="1" applyBorder="1" applyAlignment="1">
      <alignment wrapText="1"/>
    </xf>
    <xf numFmtId="167" fontId="3" fillId="6" borderId="27" xfId="0" applyNumberFormat="1" applyFont="1" applyFill="1" applyBorder="1" applyAlignment="1"/>
    <xf numFmtId="167" fontId="3" fillId="6" borderId="27" xfId="0" applyNumberFormat="1" applyFont="1" applyFill="1" applyBorder="1"/>
    <xf numFmtId="0" fontId="3" fillId="6" borderId="36" xfId="0" applyFont="1" applyFill="1" applyBorder="1" applyAlignment="1">
      <alignment vertical="center" wrapText="1"/>
    </xf>
    <xf numFmtId="0" fontId="3" fillId="6" borderId="16" xfId="0" applyFont="1" applyFill="1" applyBorder="1" applyAlignment="1">
      <alignment wrapText="1"/>
    </xf>
    <xf numFmtId="44" fontId="3" fillId="6" borderId="16" xfId="0" applyNumberFormat="1" applyFont="1" applyFill="1" applyBorder="1" applyAlignment="1">
      <alignment vertical="center"/>
    </xf>
    <xf numFmtId="1" fontId="3" fillId="6" borderId="40" xfId="0" applyNumberFormat="1" applyFont="1" applyFill="1" applyBorder="1" applyAlignment="1">
      <alignment horizontal="center" vertical="center"/>
    </xf>
    <xf numFmtId="1" fontId="3" fillId="6" borderId="41" xfId="0" applyNumberFormat="1" applyFont="1" applyFill="1" applyBorder="1" applyAlignment="1">
      <alignment horizontal="center" vertical="center"/>
    </xf>
    <xf numFmtId="165" fontId="3" fillId="6" borderId="42" xfId="0" applyNumberFormat="1" applyFont="1" applyFill="1" applyBorder="1" applyAlignment="1">
      <alignment horizontal="right" vertical="center"/>
    </xf>
    <xf numFmtId="0" fontId="1" fillId="6" borderId="43" xfId="0" applyFont="1" applyFill="1" applyBorder="1" applyAlignment="1">
      <alignment vertical="center" wrapText="1"/>
    </xf>
    <xf numFmtId="0" fontId="1" fillId="6" borderId="42" xfId="0" applyFont="1" applyFill="1" applyBorder="1" applyAlignment="1">
      <alignment vertical="center"/>
    </xf>
    <xf numFmtId="44" fontId="3" fillId="6" borderId="42" xfId="0" applyNumberFormat="1" applyFont="1" applyFill="1" applyBorder="1" applyAlignment="1">
      <alignment vertical="center" wrapText="1"/>
    </xf>
    <xf numFmtId="44" fontId="3" fillId="6" borderId="42" xfId="0" applyNumberFormat="1" applyFont="1" applyFill="1" applyBorder="1" applyAlignment="1">
      <alignment vertical="center"/>
    </xf>
    <xf numFmtId="0" fontId="3" fillId="6" borderId="44" xfId="0" applyFont="1" applyFill="1" applyBorder="1" applyAlignment="1">
      <alignment vertical="center" wrapText="1"/>
    </xf>
    <xf numFmtId="0" fontId="2" fillId="5" borderId="45" xfId="0" applyFont="1" applyFill="1" applyBorder="1"/>
    <xf numFmtId="0" fontId="2" fillId="5" borderId="23" xfId="0" applyFont="1" applyFill="1" applyBorder="1"/>
    <xf numFmtId="166" fontId="2" fillId="5" borderId="23" xfId="0" applyNumberFormat="1" applyFont="1" applyFill="1" applyBorder="1"/>
    <xf numFmtId="0" fontId="2" fillId="5" borderId="46" xfId="0" applyFont="1" applyFill="1" applyBorder="1" applyAlignment="1">
      <alignment wrapText="1"/>
    </xf>
    <xf numFmtId="1" fontId="3" fillId="6" borderId="45" xfId="0" applyNumberFormat="1" applyFont="1" applyFill="1" applyBorder="1" applyAlignment="1">
      <alignment horizontal="center" vertical="center"/>
    </xf>
    <xf numFmtId="1" fontId="3" fillId="6" borderId="47" xfId="0" applyNumberFormat="1" applyFont="1" applyFill="1" applyBorder="1" applyAlignment="1">
      <alignment horizontal="center" vertical="center"/>
    </xf>
    <xf numFmtId="1" fontId="3" fillId="6" borderId="48" xfId="0" applyNumberFormat="1" applyFont="1" applyFill="1" applyBorder="1" applyAlignment="1">
      <alignment horizontal="center" vertical="center"/>
    </xf>
    <xf numFmtId="164" fontId="3" fillId="6" borderId="15" xfId="0" applyNumberFormat="1" applyFont="1" applyFill="1" applyBorder="1" applyAlignment="1">
      <alignment horizontal="center" vertical="center"/>
    </xf>
    <xf numFmtId="0" fontId="3" fillId="6" borderId="11" xfId="0" applyFont="1" applyFill="1" applyBorder="1" applyAlignment="1">
      <alignment horizontal="left" vertical="center" wrapText="1"/>
    </xf>
    <xf numFmtId="167" fontId="3" fillId="6" borderId="11" xfId="0" applyNumberFormat="1" applyFont="1" applyFill="1" applyBorder="1" applyAlignment="1">
      <alignment horizontal="left" vertical="center" wrapText="1"/>
    </xf>
    <xf numFmtId="44" fontId="3" fillId="6" borderId="11" xfId="0" applyNumberFormat="1" applyFont="1" applyFill="1" applyBorder="1" applyAlignment="1">
      <alignment horizontal="left" vertical="center"/>
    </xf>
    <xf numFmtId="44" fontId="3" fillId="6" borderId="11" xfId="0" applyNumberFormat="1" applyFont="1" applyFill="1" applyBorder="1" applyAlignment="1">
      <alignment horizontal="left" vertical="center" wrapText="1"/>
    </xf>
    <xf numFmtId="0" fontId="3" fillId="6" borderId="36" xfId="0" applyFont="1" applyFill="1" applyBorder="1" applyAlignment="1">
      <alignment horizontal="left" vertical="center" wrapText="1"/>
    </xf>
    <xf numFmtId="167" fontId="3" fillId="6" borderId="5" xfId="0" applyNumberFormat="1" applyFont="1" applyFill="1" applyBorder="1" applyAlignment="1">
      <alignment horizontal="left" vertical="center"/>
    </xf>
    <xf numFmtId="44" fontId="3" fillId="6" borderId="5" xfId="0" applyNumberFormat="1" applyFont="1" applyFill="1" applyBorder="1" applyAlignment="1">
      <alignment horizontal="left" vertical="center"/>
    </xf>
    <xf numFmtId="167" fontId="3" fillId="6" borderId="5" xfId="0" applyNumberFormat="1" applyFont="1" applyFill="1" applyBorder="1" applyAlignment="1">
      <alignment horizontal="left" vertical="center" wrapText="1"/>
    </xf>
    <xf numFmtId="44" fontId="3" fillId="6" borderId="5" xfId="0" applyNumberFormat="1" applyFont="1" applyFill="1" applyBorder="1" applyAlignment="1">
      <alignment horizontal="left" vertical="center" wrapText="1"/>
    </xf>
    <xf numFmtId="0" fontId="3" fillId="6" borderId="18" xfId="0" applyFont="1" applyFill="1" applyBorder="1" applyAlignment="1">
      <alignment horizontal="left" vertical="center" wrapText="1"/>
    </xf>
    <xf numFmtId="167" fontId="1" fillId="6" borderId="5" xfId="0" applyNumberFormat="1" applyFont="1" applyFill="1" applyBorder="1" applyAlignment="1">
      <alignment horizontal="left" vertical="center"/>
    </xf>
    <xf numFmtId="0" fontId="3" fillId="6" borderId="16" xfId="0" applyFont="1" applyFill="1" applyBorder="1" applyAlignment="1">
      <alignment horizontal="left" vertical="center" wrapText="1"/>
    </xf>
    <xf numFmtId="0" fontId="1" fillId="6" borderId="16" xfId="0" applyFont="1" applyFill="1" applyBorder="1" applyAlignment="1">
      <alignment horizontal="left" vertical="center"/>
    </xf>
    <xf numFmtId="167" fontId="3" fillId="6" borderId="16" xfId="0" applyNumberFormat="1" applyFont="1" applyFill="1" applyBorder="1" applyAlignment="1">
      <alignment horizontal="left" vertical="center" wrapText="1"/>
    </xf>
    <xf numFmtId="0" fontId="3" fillId="6" borderId="19" xfId="0" applyFont="1" applyFill="1" applyBorder="1" applyAlignment="1">
      <alignment horizontal="left" vertical="center" wrapText="1"/>
    </xf>
    <xf numFmtId="0" fontId="3" fillId="6" borderId="8" xfId="0" applyFont="1" applyFill="1" applyBorder="1" applyAlignment="1">
      <alignment horizontal="left" vertical="center"/>
    </xf>
    <xf numFmtId="167" fontId="3" fillId="6" borderId="8" xfId="0" applyNumberFormat="1" applyFont="1" applyFill="1" applyBorder="1" applyAlignment="1">
      <alignment horizontal="left" vertical="center" wrapText="1"/>
    </xf>
    <xf numFmtId="0" fontId="1" fillId="6" borderId="11" xfId="0" applyFont="1" applyFill="1" applyBorder="1" applyAlignment="1">
      <alignment horizontal="left" vertical="center" wrapText="1"/>
    </xf>
    <xf numFmtId="167" fontId="3" fillId="6" borderId="11" xfId="0" applyNumberFormat="1" applyFont="1" applyFill="1" applyBorder="1" applyAlignment="1">
      <alignment horizontal="left" vertical="center"/>
    </xf>
    <xf numFmtId="0" fontId="1" fillId="6" borderId="20" xfId="0" applyFont="1" applyFill="1" applyBorder="1" applyAlignment="1">
      <alignment horizontal="left" vertical="center" wrapText="1"/>
    </xf>
    <xf numFmtId="0" fontId="3" fillId="6" borderId="27" xfId="0" applyFont="1" applyFill="1" applyBorder="1" applyAlignment="1">
      <alignment horizontal="left" vertical="center" wrapText="1"/>
    </xf>
    <xf numFmtId="0" fontId="3" fillId="6" borderId="49" xfId="0" applyFont="1" applyFill="1" applyBorder="1" applyAlignment="1">
      <alignment horizontal="left" vertical="center" wrapText="1"/>
    </xf>
    <xf numFmtId="0" fontId="3" fillId="6" borderId="11" xfId="0" applyFont="1" applyFill="1" applyBorder="1" applyAlignment="1">
      <alignment horizontal="left" vertical="center"/>
    </xf>
    <xf numFmtId="0" fontId="1" fillId="6" borderId="8" xfId="0" applyFont="1" applyFill="1" applyBorder="1" applyAlignment="1">
      <alignment horizontal="left" vertical="center"/>
    </xf>
    <xf numFmtId="44" fontId="3" fillId="6" borderId="16" xfId="0" applyNumberFormat="1" applyFont="1" applyFill="1" applyBorder="1" applyAlignment="1">
      <alignment horizontal="left" vertical="center"/>
    </xf>
    <xf numFmtId="44" fontId="3" fillId="6" borderId="16" xfId="0" applyNumberFormat="1" applyFont="1" applyFill="1" applyBorder="1" applyAlignment="1">
      <alignment horizontal="left" vertical="center" wrapText="1"/>
    </xf>
    <xf numFmtId="0" fontId="3" fillId="6" borderId="27" xfId="0" applyFont="1" applyFill="1" applyBorder="1" applyAlignment="1">
      <alignment horizontal="left" vertical="center"/>
    </xf>
    <xf numFmtId="167" fontId="3" fillId="6" borderId="27" xfId="0" applyNumberFormat="1" applyFont="1" applyFill="1" applyBorder="1" applyAlignment="1">
      <alignment horizontal="left" vertical="center"/>
    </xf>
    <xf numFmtId="0" fontId="1" fillId="6" borderId="22" xfId="0" applyFont="1" applyFill="1" applyBorder="1" applyAlignment="1">
      <alignment horizontal="left" vertical="center" wrapText="1"/>
    </xf>
    <xf numFmtId="0" fontId="3" fillId="6" borderId="8" xfId="0" applyFont="1" applyFill="1" applyBorder="1" applyAlignment="1">
      <alignment horizontal="left" vertical="center" wrapText="1"/>
    </xf>
    <xf numFmtId="0" fontId="3" fillId="6" borderId="26" xfId="0" applyFont="1" applyFill="1" applyBorder="1" applyAlignment="1">
      <alignment horizontal="left" vertical="center"/>
    </xf>
    <xf numFmtId="167" fontId="3" fillId="6" borderId="50" xfId="0" applyNumberFormat="1" applyFont="1" applyFill="1" applyBorder="1" applyAlignment="1">
      <alignment horizontal="left" vertical="center"/>
    </xf>
    <xf numFmtId="167" fontId="3" fillId="6" borderId="42" xfId="0" applyNumberFormat="1" applyFont="1" applyFill="1" applyBorder="1" applyAlignment="1">
      <alignment vertical="center" wrapText="1"/>
    </xf>
    <xf numFmtId="167" fontId="3" fillId="6" borderId="27" xfId="0" applyNumberFormat="1" applyFont="1" applyFill="1" applyBorder="1" applyAlignment="1">
      <alignment horizontal="right"/>
    </xf>
    <xf numFmtId="167" fontId="3" fillId="6" borderId="8" xfId="0" applyNumberFormat="1" applyFont="1" applyFill="1" applyBorder="1" applyAlignment="1">
      <alignment horizontal="right" vertical="center" wrapText="1"/>
    </xf>
    <xf numFmtId="167" fontId="3" fillId="6" borderId="27" xfId="0" applyNumberFormat="1" applyFont="1" applyFill="1" applyBorder="1" applyAlignment="1">
      <alignment horizontal="right" vertical="center"/>
    </xf>
    <xf numFmtId="0" fontId="3" fillId="6" borderId="26" xfId="0" applyFont="1" applyFill="1" applyBorder="1"/>
    <xf numFmtId="0" fontId="2" fillId="5" borderId="5" xfId="0" applyFont="1" applyFill="1" applyBorder="1"/>
    <xf numFmtId="166" fontId="2" fillId="5" borderId="5" xfId="0" applyNumberFormat="1" applyFont="1" applyFill="1" applyBorder="1"/>
    <xf numFmtId="0" fontId="2" fillId="5" borderId="5" xfId="0" applyFont="1" applyFill="1" applyBorder="1" applyAlignment="1">
      <alignment wrapText="1"/>
    </xf>
    <xf numFmtId="1" fontId="3" fillId="6" borderId="35" xfId="0" applyNumberFormat="1" applyFont="1" applyFill="1" applyBorder="1" applyAlignment="1">
      <alignment horizontal="center" vertical="center"/>
    </xf>
    <xf numFmtId="1" fontId="3" fillId="6" borderId="10" xfId="0" applyNumberFormat="1" applyFont="1" applyFill="1" applyBorder="1" applyAlignment="1">
      <alignment horizontal="center" vertical="center"/>
    </xf>
    <xf numFmtId="1" fontId="3" fillId="6" borderId="37" xfId="0" applyNumberFormat="1" applyFont="1" applyFill="1" applyBorder="1" applyAlignment="1">
      <alignment horizontal="center" vertical="center"/>
    </xf>
    <xf numFmtId="1" fontId="3" fillId="6" borderId="9" xfId="0" applyNumberFormat="1" applyFont="1" applyFill="1" applyBorder="1" applyAlignment="1">
      <alignment horizontal="center" vertical="center"/>
    </xf>
    <xf numFmtId="1" fontId="3" fillId="6" borderId="38" xfId="0" applyNumberFormat="1" applyFont="1" applyFill="1" applyBorder="1" applyAlignment="1">
      <alignment horizontal="center" vertical="center"/>
    </xf>
    <xf numFmtId="1" fontId="3" fillId="6" borderId="39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9" fillId="0" borderId="26" xfId="0" applyFont="1" applyBorder="1"/>
    <xf numFmtId="0" fontId="9" fillId="0" borderId="27" xfId="0" applyFont="1" applyBorder="1"/>
  </cellXfs>
  <cellStyles count="4">
    <cellStyle name="Followed Hyperlink" xfId="1" builtinId="9" hidden="1"/>
    <cellStyle name="Followed Hyperlink" xfId="2" builtinId="9" hidden="1"/>
    <cellStyle name="Followed Hyperlink" xfId="3" builtinId="9" hidden="1"/>
    <cellStyle name="Normal" xfId="0" builtinId="0"/>
  </cellStyles>
  <dxfs count="29">
    <dxf>
      <border diagonalUp="0" diagonalDown="0"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border>
        <bottom style="thin">
          <color rgb="FF000000"/>
        </bottom>
      </border>
    </dxf>
    <dxf>
      <border diagonalUp="0" diagonalDown="0">
        <left style="thin">
          <color rgb="FF000000"/>
        </left>
        <right style="thin">
          <color rgb="FF000000"/>
        </right>
        <top/>
        <bottom/>
        <vertical style="thin">
          <color rgb="FF000000"/>
        </vertical>
        <horizontal/>
      </border>
    </dxf>
    <dxf>
      <fill>
        <patternFill patternType="solid">
          <fgColor rgb="FFD9E6FC"/>
          <bgColor rgb="FFD9E6FC"/>
        </patternFill>
      </fill>
    </dxf>
    <dxf>
      <fill>
        <patternFill patternType="solid">
          <fgColor rgb="FFB3CEFA"/>
          <bgColor rgb="FFB3CEFA"/>
        </patternFill>
      </fill>
    </dxf>
    <dxf>
      <fill>
        <patternFill patternType="solid">
          <fgColor rgb="FFD9E6FC"/>
          <bgColor rgb="FFD9E6FC"/>
        </patternFill>
      </fill>
    </dxf>
    <dxf>
      <fill>
        <patternFill patternType="solid">
          <fgColor rgb="FFB3CEFA"/>
          <bgColor rgb="FFB3CEFA"/>
        </patternFill>
      </fill>
    </dxf>
    <dxf>
      <fill>
        <patternFill patternType="solid">
          <fgColor rgb="FFD9E6FC"/>
          <bgColor rgb="FFD9E6FC"/>
        </patternFill>
      </fill>
    </dxf>
    <dxf>
      <fill>
        <patternFill patternType="solid">
          <fgColor rgb="FFB3CEFA"/>
          <bgColor rgb="FFB3CEFA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D9E6FC"/>
          <bgColor rgb="FFD9E6FC"/>
        </patternFill>
      </fill>
    </dxf>
    <dxf>
      <fill>
        <patternFill patternType="solid">
          <fgColor rgb="FFB3CEFA"/>
          <bgColor rgb="FFB3CEFA"/>
        </patternFill>
      </fill>
    </dxf>
    <dxf>
      <fill>
        <patternFill patternType="solid">
          <fgColor rgb="FFD9E6FC"/>
          <bgColor rgb="FFD9E6FC"/>
        </patternFill>
      </fill>
    </dxf>
    <dxf>
      <fill>
        <patternFill patternType="solid">
          <fgColor rgb="FFB3CEFA"/>
          <bgColor rgb="FFB3CEFA"/>
        </patternFill>
      </fill>
    </dxf>
    <dxf>
      <fill>
        <patternFill patternType="solid">
          <fgColor rgb="FFD9E6FC"/>
          <bgColor rgb="FFD9E6FC"/>
        </patternFill>
      </fill>
    </dxf>
    <dxf>
      <fill>
        <patternFill patternType="solid">
          <fgColor rgb="FFB3CEFA"/>
          <bgColor rgb="FFB3CEFA"/>
        </patternFill>
      </fill>
    </dxf>
    <dxf>
      <fill>
        <patternFill patternType="solid">
          <fgColor rgb="FFD9E6FC"/>
          <bgColor rgb="FFD9E6FC"/>
        </patternFill>
      </fill>
    </dxf>
    <dxf>
      <fill>
        <patternFill patternType="solid">
          <fgColor rgb="FFB3CEFA"/>
          <bgColor rgb="FFB3CEFA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D9E6FC"/>
          <bgColor rgb="FFD9E6FC"/>
        </patternFill>
      </fill>
    </dxf>
    <dxf>
      <fill>
        <patternFill patternType="solid">
          <fgColor rgb="FFB3CEFA"/>
          <bgColor rgb="FFB3CEFA"/>
        </patternFill>
      </fill>
    </dxf>
    <dxf>
      <fill>
        <patternFill patternType="solid">
          <fgColor rgb="FFD9E6FC"/>
          <bgColor rgb="FFD9E6FC"/>
        </patternFill>
      </fill>
    </dxf>
    <dxf>
      <fill>
        <patternFill patternType="solid">
          <fgColor rgb="FFB3CEFA"/>
          <bgColor rgb="FFB3CEFA"/>
        </patternFill>
      </fill>
    </dxf>
    <dxf>
      <fill>
        <patternFill patternType="solid">
          <fgColor rgb="FFD9E6FC"/>
          <bgColor rgb="FFD9E6FC"/>
        </patternFill>
      </fill>
    </dxf>
    <dxf>
      <fill>
        <patternFill patternType="solid">
          <fgColor rgb="FFB3CEFA"/>
          <bgColor rgb="FFB3CEFA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theme="4"/>
          <bgColor theme="4"/>
        </patternFill>
      </fill>
    </dxf>
  </dxfs>
  <tableStyles count="10" defaultPivotStyle="PivotStyleMedium7">
    <tableStyle name="Italy-style" pivot="0" count="4">
      <tableStyleElement type="headerRow" dxfId="28"/>
      <tableStyleElement type="totalRow" dxfId="27"/>
      <tableStyleElement type="firstRowStripe" dxfId="26"/>
      <tableStyleElement type="secondRowStripe" dxfId="25"/>
    </tableStyle>
    <tableStyle name="Italy-style 2" pivot="0" count="2">
      <tableStyleElement type="firstRowStripe" dxfId="24"/>
      <tableStyleElement type="secondRowStripe" dxfId="23"/>
    </tableStyle>
    <tableStyle name="Portugal-style" pivot="0" count="2">
      <tableStyleElement type="firstRowStripe" dxfId="22"/>
      <tableStyleElement type="secondRowStripe" dxfId="21"/>
    </tableStyle>
    <tableStyle name="Portugal-style 2" pivot="0" count="4">
      <tableStyleElement type="headerRow" dxfId="20"/>
      <tableStyleElement type="totalRow" dxfId="19"/>
      <tableStyleElement type="firstRowStripe" dxfId="18"/>
      <tableStyleElement type="secondRowStripe" dxfId="17"/>
    </tableStyle>
    <tableStyle name="Portugal-style 3" pivot="0" count="2">
      <tableStyleElement type="firstRowStripe" dxfId="16"/>
      <tableStyleElement type="secondRowStripe" dxfId="15"/>
    </tableStyle>
    <tableStyle name="Portugal-style 4" pivot="0" count="2">
      <tableStyleElement type="firstRowStripe" dxfId="14"/>
      <tableStyleElement type="secondRowStripe" dxfId="13"/>
    </tableStyle>
    <tableStyle name="Portugal old-style" pivot="0" count="2">
      <tableStyleElement type="firstRowStripe" dxfId="12"/>
      <tableStyleElement type="secondRowStripe" dxfId="11"/>
    </tableStyle>
    <tableStyle name="Portugal old-style 2" pivot="0" count="4">
      <tableStyleElement type="headerRow" dxfId="10"/>
      <tableStyleElement type="totalRow" dxfId="9"/>
      <tableStyleElement type="firstRowStripe" dxfId="8"/>
      <tableStyleElement type="secondRowStripe" dxfId="7"/>
    </tableStyle>
    <tableStyle name="Portugal old-style 3" pivot="0" count="2">
      <tableStyleElement type="firstRowStripe" dxfId="6"/>
      <tableStyleElement type="secondRowStripe" dxfId="5"/>
    </tableStyle>
    <tableStyle name="Portugal old-style 4" pivot="0" count="2">
      <tableStyleElement type="firstRowStripe" dxfId="4"/>
      <tableStyleElement type="secondRowStripe" dxfId="3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pivotCacheDefinition" Target="pivotCache/pivotCacheDefinition1.xml"/><Relationship Id="rId6" Type="http://schemas.openxmlformats.org/officeDocument/2006/relationships/pivotCacheDefinition" Target="pivotCache/pivotCacheDefinition2.xml"/><Relationship Id="rId12" Type="http://customschemas.google.com/relationships/workbookmetadata" Target="metadata"/><Relationship Id="rId13" Type="http://schemas.openxmlformats.org/officeDocument/2006/relationships/theme" Target="theme/theme1.xml"/><Relationship Id="rId14" Type="http://schemas.openxmlformats.org/officeDocument/2006/relationships/styles" Target="styles.xml"/><Relationship Id="rId15" Type="http://schemas.openxmlformats.org/officeDocument/2006/relationships/sharedStrings" Target="sharedStrings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OnLoad="1" refreshedBy="Microsoft Office User" refreshedDate="45458.709269791667" refreshedVersion="4" recordCount="130">
  <cacheSource type="worksheet">
    <worksheetSource ref="A7:K137" sheet="Portugal"/>
  </cacheSource>
  <cacheFields count="11">
    <cacheField name="Day" numFmtId="1">
      <sharedItems containsSemiMixedTypes="0" containsString="0" containsNumber="1" containsInteger="1" minValue="1" maxValue="9" count="9">
        <n v="1"/>
        <n v="2"/>
        <n v="3"/>
        <n v="4"/>
        <n v="5"/>
        <n v="6"/>
        <n v="7"/>
        <n v="8"/>
        <n v="9"/>
      </sharedItems>
    </cacheField>
    <cacheField name="Date" numFmtId="164">
      <sharedItems containsSemiMixedTypes="0" containsNonDate="0" containsDate="1" containsString="0" minDate="2022-10-08T00:00:00" maxDate="2022-10-17T00:00:00"/>
    </cacheField>
    <cacheField name="Time" numFmtId="165">
      <sharedItems containsSemiMixedTypes="0" containsNonDate="0" containsDate="1" containsString="0" minDate="1899-12-30T08:00:00" maxDate="1899-12-30T22:00:00"/>
    </cacheField>
    <cacheField name="Activity" numFmtId="0">
      <sharedItems containsBlank="1"/>
    </cacheField>
    <cacheField name="Category" numFmtId="0">
      <sharedItems containsBlank="1" count="5">
        <s v="Travel"/>
        <s v="Activity"/>
        <s v="Food"/>
        <m/>
        <s v="Accomodation"/>
      </sharedItems>
    </cacheField>
    <cacheField name="Travel Time" numFmtId="0">
      <sharedItems containsBlank="1"/>
    </cacheField>
    <cacheField name="Budget Cost (Euro)" numFmtId="167">
      <sharedItems containsString="0" containsBlank="1" containsNumber="1" minValue="0" maxValue="250"/>
    </cacheField>
    <cacheField name="Budget Cost ($CAD)" numFmtId="44">
      <sharedItems containsSemiMixedTypes="0" containsString="0" containsNumber="1" minValue="0" maxValue="345"/>
    </cacheField>
    <cacheField name="Actual Cost (Euro)" numFmtId="167">
      <sharedItems containsNonDate="0" containsString="0" containsBlank="1"/>
    </cacheField>
    <cacheField name="Actual Cost ($CAD)" numFmtId="44">
      <sharedItems containsSemiMixedTypes="0" containsString="0" containsNumber="1" containsInteger="1" minValue="0" maxValue="0"/>
    </cacheField>
    <cacheField name="Note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OnLoad="1" refreshedBy="Microsoft Office User" refreshedDate="45458.709272337961" refreshedVersion="4" recordCount="135">
  <cacheSource type="worksheet">
    <worksheetSource ref="A7:L142" sheet="Italy"/>
  </cacheSource>
  <cacheFields count="12">
    <cacheField name="Day" numFmtId="1">
      <sharedItems containsSemiMixedTypes="0" containsString="0" containsNumber="1" containsInteger="1" minValue="1" maxValue="9" count="9">
        <n v="1"/>
        <n v="2"/>
        <n v="3"/>
        <n v="4"/>
        <n v="5"/>
        <n v="6"/>
        <n v="7"/>
        <n v="8"/>
        <n v="9"/>
      </sharedItems>
    </cacheField>
    <cacheField name="Date" numFmtId="164">
      <sharedItems containsSemiMixedTypes="0" containsNonDate="0" containsDate="1" containsString="0" minDate="2022-09-30T00:00:00" maxDate="2022-10-09T00:00:00"/>
    </cacheField>
    <cacheField name="Time" numFmtId="165">
      <sharedItems containsSemiMixedTypes="0" containsNonDate="0" containsDate="1" containsString="0" minDate="1899-12-30T08:00:00" maxDate="1899-12-30T22:00:00"/>
    </cacheField>
    <cacheField name="Activity" numFmtId="0">
      <sharedItems containsBlank="1"/>
    </cacheField>
    <cacheField name="Category" numFmtId="0">
      <sharedItems containsBlank="1" count="6">
        <m/>
        <s v="Food"/>
        <s v="Travel"/>
        <s v="Car"/>
        <s v="Accomodation"/>
        <s v="Activity"/>
      </sharedItems>
    </cacheField>
    <cacheField name="Travel Time" numFmtId="0">
      <sharedItems containsBlank="1"/>
    </cacheField>
    <cacheField name="Transit" numFmtId="0">
      <sharedItems containsNonDate="0" containsString="0" containsBlank="1"/>
    </cacheField>
    <cacheField name="Budget Cost (Euro)" numFmtId="167">
      <sharedItems containsString="0" containsBlank="1" containsNumber="1" containsInteger="1" minValue="0" maxValue="1800"/>
    </cacheField>
    <cacheField name="Budget Cost ($CAD)" numFmtId="44">
      <sharedItems containsSemiMixedTypes="0" containsString="0" containsNumber="1" minValue="0" maxValue="2484"/>
    </cacheField>
    <cacheField name="Actual Cost (Euro)" numFmtId="167">
      <sharedItems containsNonDate="0" containsString="0" containsBlank="1"/>
    </cacheField>
    <cacheField name="Actual Cost ($CAD)" numFmtId="44">
      <sharedItems containsSemiMixedTypes="0" containsString="0" containsNumber="1" containsInteger="1" minValue="0" maxValue="0"/>
    </cacheField>
    <cacheField name="Note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30">
  <r>
    <x v="0"/>
    <d v="2022-10-08T00:00:00"/>
    <d v="1899-12-30T14:00:00"/>
    <s v="Arrive in Lisbon"/>
    <x v="0"/>
    <m/>
    <m/>
    <n v="0"/>
    <m/>
    <n v="0"/>
    <s v="Buy 72hour Lisboa Card"/>
  </r>
  <r>
    <x v="0"/>
    <d v="2022-10-08T00:00:00"/>
    <d v="1899-12-30T15:00:00"/>
    <s v="Wander Barrio Alto Neighbourhood (Check in at Hotel earliest 3pm)"/>
    <x v="1"/>
    <s v="1h 2min transit"/>
    <n v="0"/>
    <n v="0"/>
    <m/>
    <n v="0"/>
    <m/>
  </r>
  <r>
    <x v="0"/>
    <d v="2022-10-08T00:00:00"/>
    <d v="1899-12-30T16:00:00"/>
    <s v="Carmo Convent Ruins (10am-7pm, Closed Sundays)"/>
    <x v="0"/>
    <s v="19min walk"/>
    <n v="8"/>
    <n v="11.04"/>
    <m/>
    <n v="0"/>
    <s v="20% discount with Lisboa Card"/>
  </r>
  <r>
    <x v="0"/>
    <d v="2022-10-08T00:00:00"/>
    <d v="1899-12-30T17:00:00"/>
    <s v="Santa Justa Lift (7am-10:45pm)"/>
    <x v="1"/>
    <s v="5min walk"/>
    <n v="0"/>
    <n v="0"/>
    <m/>
    <n v="0"/>
    <s v="Included with Lisboa Card"/>
  </r>
  <r>
    <x v="0"/>
    <d v="2022-10-08T00:00:00"/>
    <d v="1899-12-30T18:00:00"/>
    <s v="Dinner (Leve Leve - Tapas Bar 1pm-12am, Closed Sundays)"/>
    <x v="2"/>
    <s v="11min walk"/>
    <n v="30"/>
    <n v="41.4"/>
    <m/>
    <n v="0"/>
    <m/>
  </r>
  <r>
    <x v="0"/>
    <d v="2022-10-08T00:00:00"/>
    <d v="1899-12-30T19:00:00"/>
    <s v="Fado Show starts at 8:30 pm (Tasca do Chico on Rua do Loreto 2 7pm-2am)"/>
    <x v="1"/>
    <s v="3min walk"/>
    <n v="10"/>
    <n v="13.799999999999999"/>
    <m/>
    <n v="0"/>
    <m/>
  </r>
  <r>
    <x v="0"/>
    <d v="2022-10-08T00:00:00"/>
    <d v="1899-12-30T20:00:00"/>
    <s v="Dessert at Manteigaria (8am-12am)"/>
    <x v="2"/>
    <s v="2min walk"/>
    <n v="3"/>
    <n v="4.1399999999999997"/>
    <m/>
    <n v="0"/>
    <m/>
  </r>
  <r>
    <x v="0"/>
    <d v="2022-10-08T00:00:00"/>
    <d v="1899-12-30T20:30:00"/>
    <m/>
    <x v="3"/>
    <m/>
    <m/>
    <n v="0"/>
    <m/>
    <n v="0"/>
    <m/>
  </r>
  <r>
    <x v="0"/>
    <d v="2022-10-08T00:00:00"/>
    <d v="1899-12-30T21:00:00"/>
    <s v="Hotel (Lisbon)"/>
    <x v="4"/>
    <s v="15min walk"/>
    <n v="100"/>
    <n v="138"/>
    <m/>
    <n v="0"/>
    <s v="Casas de Sao Bento, Rua Correia Garcao, 3 Lisbon, 1200-640, Portugal; 8 euros for Lisbon Tax"/>
  </r>
  <r>
    <x v="0"/>
    <d v="2022-10-08T00:00:00"/>
    <d v="1899-12-30T22:00:00"/>
    <s v="Transit (72hour Lisboa Card)"/>
    <x v="0"/>
    <m/>
    <n v="88"/>
    <n v="121.44"/>
    <m/>
    <n v="0"/>
    <s v="https://www.golisbon.com/Lisboa-Card/LisboaCard.pdf"/>
  </r>
  <r>
    <x v="1"/>
    <d v="2022-10-09T00:00:00"/>
    <d v="1899-12-30T08:00:00"/>
    <m/>
    <x v="3"/>
    <m/>
    <m/>
    <n v="0"/>
    <m/>
    <n v="0"/>
    <m/>
  </r>
  <r>
    <x v="1"/>
    <d v="2022-10-09T00:00:00"/>
    <d v="1899-12-30T09:00:00"/>
    <s v="Breakfast Pasteis de Belem (8am-10pm) (Snack Pastel de Nata)"/>
    <x v="2"/>
    <s v="22min transit"/>
    <n v="10"/>
    <n v="13.799999999999999"/>
    <m/>
    <n v="0"/>
    <m/>
  </r>
  <r>
    <x v="1"/>
    <d v="2022-10-09T00:00:00"/>
    <d v="1899-12-30T10:00:00"/>
    <s v="Padrao dos Descobrimentos --&gt; Belem Tower (10am-5:30pm, Closed Monday) (10min walk)"/>
    <x v="1"/>
    <s v="10min walk"/>
    <n v="0"/>
    <n v="0"/>
    <m/>
    <n v="0"/>
    <s v="Included with Lisboa Card; without 6 euros/person"/>
  </r>
  <r>
    <x v="1"/>
    <d v="2022-10-09T00:00:00"/>
    <d v="1899-12-30T11:00:00"/>
    <s v="Monastery of San Jeronimo (10am-5pm, Closed Monday) --&gt; Palacio Nacional da Ajuda (10am-5pm, Closed Monday, Thursday) (23min walk)"/>
    <x v="1"/>
    <s v="14min walk"/>
    <n v="0"/>
    <n v="0"/>
    <m/>
    <n v="0"/>
    <s v="Included with Lisboa Card; without 10 euros/person Monastery and 5 euros/person Palace"/>
  </r>
  <r>
    <x v="1"/>
    <d v="2022-10-09T00:00:00"/>
    <d v="1899-12-30T12:00:00"/>
    <s v="LX Factory (9am-10:30pm) (Visit Ler Devagar, Pequeno Jardim, Sunday Market, and Street Art)"/>
    <x v="1"/>
    <s v="12min transit"/>
    <n v="0"/>
    <n v="0"/>
    <m/>
    <n v="0"/>
    <m/>
  </r>
  <r>
    <x v="1"/>
    <d v="2022-10-09T00:00:00"/>
    <d v="1899-12-30T13:00:00"/>
    <s v="Lunch Central da Avenida at LX Factory"/>
    <x v="2"/>
    <s v="19min transit"/>
    <n v="35"/>
    <n v="48.3"/>
    <m/>
    <n v="0"/>
    <m/>
  </r>
  <r>
    <x v="1"/>
    <d v="2022-10-09T00:00:00"/>
    <d v="1899-12-30T14:00:00"/>
    <s v="Ginjinja Sem Rival (8am-12am) (3min walk)"/>
    <x v="1"/>
    <s v="9min transit"/>
    <n v="5"/>
    <n v="6.8999999999999995"/>
    <m/>
    <n v="0"/>
    <m/>
  </r>
  <r>
    <x v="1"/>
    <d v="2022-10-09T00:00:00"/>
    <d v="1899-12-30T15:00:00"/>
    <s v="Santa Engracia National Pantheon (10am-6pm, Closed Monday)"/>
    <x v="1"/>
    <s v="17min transit"/>
    <n v="0"/>
    <n v="0"/>
    <m/>
    <n v="0"/>
    <s v="Included with Lisboa Card; without 3 euros/person"/>
  </r>
  <r>
    <x v="1"/>
    <d v="2022-10-09T00:00:00"/>
    <d v="1899-12-30T16:00:00"/>
    <s v="Miraouro das Portas do Sol --&gt; Sao Jorge Castle (9am-9pm)(4min walk)"/>
    <x v="1"/>
    <s v="10min walk"/>
    <n v="20"/>
    <n v="27.599999999999998"/>
    <m/>
    <n v="0"/>
    <m/>
  </r>
  <r>
    <x v="1"/>
    <d v="2022-10-09T00:00:00"/>
    <d v="1899-12-30T17:00:00"/>
    <s v="Se Cathedral (Lisbon Cathedral 7am-7pm, Cloister and Treasury Closed Sunday) --&gt; Praca do Commercio (7min walk) --&gt; Arco da Rua Augusta (9am-7pm) (2min walk)"/>
    <x v="1"/>
    <s v="8min walk"/>
    <n v="0"/>
    <n v="0"/>
    <m/>
    <n v="0"/>
    <s v="Included with Lisboa Card; without Arco Da Rua August 3 euros/person"/>
  </r>
  <r>
    <x v="1"/>
    <d v="2022-10-09T00:00:00"/>
    <d v="1899-12-30T18:00:00"/>
    <s v="Dinner Cervejaria Ramiro (12pm-12am, Closed Monday)"/>
    <x v="2"/>
    <s v="9min transit"/>
    <n v="100"/>
    <n v="138"/>
    <m/>
    <n v="0"/>
    <m/>
  </r>
  <r>
    <x v="1"/>
    <d v="2022-10-09T00:00:00"/>
    <d v="1899-12-30T19:00:00"/>
    <s v="Ice cream at Nannarella (12pm-12am)"/>
    <x v="2"/>
    <s v="25min transit"/>
    <n v="10"/>
    <n v="13.799999999999999"/>
    <m/>
    <n v="0"/>
    <m/>
  </r>
  <r>
    <x v="1"/>
    <d v="2022-10-09T00:00:00"/>
    <d v="1899-12-30T20:00:00"/>
    <m/>
    <x v="3"/>
    <m/>
    <m/>
    <n v="0"/>
    <m/>
    <n v="0"/>
    <m/>
  </r>
  <r>
    <x v="1"/>
    <d v="2022-10-09T00:00:00"/>
    <d v="1899-12-30T21:00:00"/>
    <s v="Hotel (Lisbon)"/>
    <x v="4"/>
    <s v="3min walk"/>
    <n v="100"/>
    <n v="138"/>
    <m/>
    <n v="0"/>
    <s v="Casas de Sao Bento, Rua Correia Garcao, 3 Lisbon, 1200-640, Portugal"/>
  </r>
  <r>
    <x v="1"/>
    <d v="2022-10-09T00:00:00"/>
    <d v="1899-12-30T22:00:00"/>
    <s v="Transit (72hour Lisboa Card)"/>
    <x v="0"/>
    <m/>
    <n v="0"/>
    <n v="0"/>
    <m/>
    <n v="0"/>
    <m/>
  </r>
  <r>
    <x v="2"/>
    <d v="2022-10-10T00:00:00"/>
    <d v="1899-12-30T08:00:00"/>
    <s v="Breakfast Bifana (O Trevo 7am - 9pm, Closed Sunday) "/>
    <x v="2"/>
    <s v="14min walk"/>
    <n v="10"/>
    <n v="13.799999999999999"/>
    <m/>
    <n v="0"/>
    <m/>
  </r>
  <r>
    <x v="2"/>
    <d v="2022-10-10T00:00:00"/>
    <d v="1899-12-30T09:00:00"/>
    <s v="Head to Sintra Station (Drop off bags at Hotel)"/>
    <x v="0"/>
    <s v="49min transit"/>
    <n v="0"/>
    <n v="0"/>
    <m/>
    <n v="0"/>
    <s v="Included in Lisboa Card"/>
  </r>
  <r>
    <x v="2"/>
    <d v="2022-10-10T00:00:00"/>
    <d v="1899-12-30T10:00:00"/>
    <s v="Quinta de Regaleira (10am-5:30pm)"/>
    <x v="1"/>
    <s v="10min transit"/>
    <n v="20"/>
    <n v="27.599999999999998"/>
    <m/>
    <n v="0"/>
    <s v="Take Bus 435 (Hop on/off round trip option). 20% discount with Lisboa Card, without 9 euros/person"/>
  </r>
  <r>
    <x v="2"/>
    <d v="2022-10-10T00:00:00"/>
    <d v="1899-12-30T11:00:00"/>
    <s v="Palacio de Monserrate (9am-6:30pm) --&gt; Palacio Nacional de Sintra (16min transit)"/>
    <x v="1"/>
    <s v="6min transit"/>
    <n v="12"/>
    <n v="16.559999999999999"/>
    <m/>
    <n v="0"/>
    <s v="Take Bus 435. 2 euros discount with Lisboa Card, without 8 euros/person"/>
  </r>
  <r>
    <x v="2"/>
    <d v="2022-10-10T00:00:00"/>
    <d v="1899-12-30T12:00:00"/>
    <s v="Lunch in Sintra (Cantinho Gourmet 11am-9pm)"/>
    <x v="2"/>
    <s v="7min walk"/>
    <n v="25"/>
    <n v="34.5"/>
    <m/>
    <n v="0"/>
    <m/>
  </r>
  <r>
    <x v="2"/>
    <d v="2022-10-10T00:00:00"/>
    <d v="1899-12-30T13:00:00"/>
    <s v="Casa Piriquita (Snack: Travesseiro and Queijada de Sintra!) (9:30am-7pm)"/>
    <x v="2"/>
    <s v="2min walk"/>
    <n v="3"/>
    <n v="4.1399999999999997"/>
    <m/>
    <n v="0"/>
    <m/>
  </r>
  <r>
    <x v="2"/>
    <d v="2022-10-10T00:00:00"/>
    <d v="1899-12-30T14:00:00"/>
    <s v="Castelos dos Mouros (9:30am-6pm)"/>
    <x v="1"/>
    <s v="5min transit"/>
    <n v="12"/>
    <n v="16.559999999999999"/>
    <m/>
    <n v="0"/>
    <s v="Take Bus 434. 2 euros discount with Lisboa Card, without 8 euros/person"/>
  </r>
  <r>
    <x v="2"/>
    <d v="2022-10-10T00:00:00"/>
    <d v="1899-12-30T15:00:00"/>
    <m/>
    <x v="3"/>
    <m/>
    <m/>
    <n v="0"/>
    <m/>
    <n v="0"/>
    <m/>
  </r>
  <r>
    <x v="2"/>
    <d v="2022-10-10T00:00:00"/>
    <d v="1899-12-30T16:00:00"/>
    <s v="Pena Palace (9am-6pm) --&gt; Sintra Station (15min transit)"/>
    <x v="1"/>
    <s v="5min transit"/>
    <n v="24"/>
    <n v="33.119999999999997"/>
    <m/>
    <n v="0"/>
    <s v="Take Bus 434. 2 euros discount with Lisboa Card, without 14 euros/person"/>
  </r>
  <r>
    <x v="2"/>
    <d v="2022-10-10T00:00:00"/>
    <d v="1899-12-30T17:00:00"/>
    <s v="Check in at hotel (earliest at 2pm)"/>
    <x v="0"/>
    <s v="1min walk"/>
    <n v="0"/>
    <n v="0"/>
    <m/>
    <n v="0"/>
    <m/>
  </r>
  <r>
    <x v="2"/>
    <d v="2022-10-10T00:00:00"/>
    <d v="1899-12-30T18:00:00"/>
    <m/>
    <x v="3"/>
    <m/>
    <m/>
    <n v="0"/>
    <m/>
    <n v="0"/>
    <m/>
  </r>
  <r>
    <x v="2"/>
    <d v="2022-10-10T00:00:00"/>
    <d v="1899-12-30T19:00:00"/>
    <s v="Dinner Bacalhau na Vila (Closed Tues, Weds-Mon 12-5pm, 7-10pm)"/>
    <x v="2"/>
    <s v="10 min walk"/>
    <n v="45"/>
    <n v="62.099999999999994"/>
    <m/>
    <n v="0"/>
    <s v="Take Bus 434"/>
  </r>
  <r>
    <x v="2"/>
    <d v="2022-10-10T00:00:00"/>
    <d v="1899-12-30T20:00:00"/>
    <m/>
    <x v="3"/>
    <m/>
    <m/>
    <n v="0"/>
    <m/>
    <n v="0"/>
    <m/>
  </r>
  <r>
    <x v="2"/>
    <d v="2022-10-10T00:00:00"/>
    <d v="1899-12-30T21:00:00"/>
    <s v="Hotel (Sintra)"/>
    <x v="4"/>
    <s v="1min walk"/>
    <n v="100"/>
    <n v="138"/>
    <m/>
    <n v="0"/>
    <s v="Aguamel Boutique Guest House - Escadinhas da Fonte da Pipa, 3 Sintra 2710-557 PT"/>
  </r>
  <r>
    <x v="2"/>
    <d v="2022-10-10T00:00:00"/>
    <d v="1899-12-30T22:00:00"/>
    <s v="Transit"/>
    <x v="0"/>
    <m/>
    <n v="20"/>
    <n v="27.599999999999998"/>
    <m/>
    <n v="0"/>
    <m/>
  </r>
  <r>
    <x v="3"/>
    <d v="2022-10-11T00:00:00"/>
    <d v="1899-12-30T08:00:00"/>
    <s v="Breakfast (Included with Aguamel Boutique Guest House)"/>
    <x v="2"/>
    <m/>
    <n v="15"/>
    <n v="20.7"/>
    <m/>
    <n v="0"/>
    <m/>
  </r>
  <r>
    <x v="3"/>
    <d v="2022-10-11T00:00:00"/>
    <d v="1899-12-30T09:00:00"/>
    <s v="Head to Aveiro Old Train Station"/>
    <x v="0"/>
    <s v="3h 22min train"/>
    <n v="55"/>
    <n v="75.899999999999991"/>
    <m/>
    <n v="0"/>
    <s v="Sintra --&gt; Lisbon Oriente included in Lisboa Card, 21euros/person Lisbon to Aveiro_x000d__x000d_Purchase Porto Card at Oriente Station"/>
  </r>
  <r>
    <x v="3"/>
    <d v="2022-10-11T00:00:00"/>
    <d v="1899-12-30T10:00:00"/>
    <s v="Drop off luggage at Bus Station across street"/>
    <x v="0"/>
    <m/>
    <n v="1.5"/>
    <n v="2.0699999999999998"/>
    <m/>
    <n v="0"/>
    <m/>
  </r>
  <r>
    <x v="3"/>
    <d v="2022-10-11T00:00:00"/>
    <d v="1899-12-30T11:00:00"/>
    <m/>
    <x v="3"/>
    <m/>
    <m/>
    <n v="0"/>
    <m/>
    <n v="0"/>
    <m/>
  </r>
  <r>
    <x v="3"/>
    <d v="2022-10-11T00:00:00"/>
    <d v="1899-12-30T12:00:00"/>
    <s v="Lunch at Jeronymo at Train Station"/>
    <x v="2"/>
    <s v="30min bus"/>
    <n v="20"/>
    <n v="27.599999999999998"/>
    <m/>
    <n v="0"/>
    <s v="Take Transdev Bus L5951 from Bus Station"/>
  </r>
  <r>
    <x v="3"/>
    <d v="2022-10-11T00:00:00"/>
    <d v="1899-12-30T13:00:00"/>
    <s v="Praia da Costa Nova/Costa Nova"/>
    <x v="1"/>
    <s v="5min walk"/>
    <n v="0"/>
    <n v="0"/>
    <m/>
    <n v="0"/>
    <m/>
  </r>
  <r>
    <x v="3"/>
    <d v="2022-10-11T00:00:00"/>
    <d v="1899-12-30T14:00:00"/>
    <s v="Praia da Barra --&gt; Farol de Barra (Open Weds 2-5pm)"/>
    <x v="1"/>
    <s v="29min walk"/>
    <n v="0"/>
    <n v="0"/>
    <m/>
    <n v="0"/>
    <m/>
  </r>
  <r>
    <x v="3"/>
    <d v="2022-10-11T00:00:00"/>
    <d v="1899-12-30T15:00:00"/>
    <s v="Check-in at Airbnb 2pm earliest"/>
    <x v="4"/>
    <s v="30min bus + 17min walk"/>
    <n v="0"/>
    <n v="0"/>
    <m/>
    <n v="0"/>
    <m/>
  </r>
  <r>
    <x v="3"/>
    <d v="2022-10-11T00:00:00"/>
    <d v="1899-12-30T16:00:00"/>
    <s v="Aveiro Museum (Closed Monday, Tues-Sun 10am-12:30pm, 1:30-6:00pm)  --&gt; Se Cathedral (1min walk) --&gt; Praca da Republica (5min walk) --&gt; Take a Moliceiros Tour on Aveiro Canals (3min walk)"/>
    <x v="1"/>
    <s v="10min walk"/>
    <n v="28"/>
    <n v="38.64"/>
    <m/>
    <n v="0"/>
    <s v="Aveiro Museum is 4euros/person, Moliceiros Tour is 10euros/person"/>
  </r>
  <r>
    <x v="3"/>
    <d v="2022-10-11T00:00:00"/>
    <d v="1899-12-30T17:00:00"/>
    <s v="Snack ovos mole (Confeitaria Peixinho 10am-8pm)"/>
    <x v="2"/>
    <s v="3min walk"/>
    <n v="8"/>
    <n v="11.04"/>
    <m/>
    <n v="0"/>
    <m/>
  </r>
  <r>
    <x v="3"/>
    <d v="2022-10-11T00:00:00"/>
    <d v="1899-12-30T18:00:00"/>
    <m/>
    <x v="3"/>
    <m/>
    <m/>
    <n v="0"/>
    <m/>
    <n v="0"/>
    <m/>
  </r>
  <r>
    <x v="3"/>
    <d v="2022-10-11T00:00:00"/>
    <d v="1899-12-30T19:00:00"/>
    <s v="Dinner Salpoente Reservations at 7:30pm"/>
    <x v="2"/>
    <s v="11min walk"/>
    <n v="150"/>
    <n v="206.99999999999997"/>
    <m/>
    <n v="0"/>
    <m/>
  </r>
  <r>
    <x v="3"/>
    <d v="2022-10-11T00:00:00"/>
    <d v="1899-12-30T20:00:00"/>
    <m/>
    <x v="3"/>
    <m/>
    <m/>
    <n v="0"/>
    <m/>
    <n v="0"/>
    <m/>
  </r>
  <r>
    <x v="3"/>
    <d v="2022-10-11T00:00:00"/>
    <d v="1899-12-30T21:00:00"/>
    <s v="Airbnb (Aveiro)"/>
    <x v="4"/>
    <s v="7min walk"/>
    <n v="75"/>
    <n v="103.49999999999999"/>
    <m/>
    <n v="0"/>
    <s v="Travessa do Arco 20, Apartamento, Aveiro, 3800-103, Portugal"/>
  </r>
  <r>
    <x v="3"/>
    <d v="2022-10-11T00:00:00"/>
    <d v="1899-12-30T22:00:00"/>
    <s v="Transit"/>
    <x v="0"/>
    <m/>
    <n v="10"/>
    <n v="13.799999999999999"/>
    <m/>
    <n v="0"/>
    <m/>
  </r>
  <r>
    <x v="4"/>
    <d v="2022-10-12T00:00:00"/>
    <d v="1899-12-30T08:00:00"/>
    <m/>
    <x v="3"/>
    <m/>
    <m/>
    <n v="0"/>
    <m/>
    <n v="0"/>
    <m/>
  </r>
  <r>
    <x v="4"/>
    <d v="2022-10-12T00:00:00"/>
    <d v="1899-12-30T09:00:00"/>
    <s v="Breakfast Cafe a Barrica (9am-7pm)"/>
    <x v="2"/>
    <s v="3min walk"/>
    <n v="10"/>
    <n v="13.799999999999999"/>
    <m/>
    <n v="0"/>
    <m/>
  </r>
  <r>
    <x v="4"/>
    <d v="2022-10-12T00:00:00"/>
    <d v="1899-12-30T10:00:00"/>
    <s v="Train to Porto (Sao Bento Station)"/>
    <x v="0"/>
    <s v="1h 22min train"/>
    <n v="8"/>
    <n v="11.04"/>
    <m/>
    <n v="0"/>
    <m/>
  </r>
  <r>
    <x v="4"/>
    <d v="2022-10-12T00:00:00"/>
    <d v="1899-12-30T11:00:00"/>
    <s v="Locker for bags at Sao Bento Station"/>
    <x v="0"/>
    <m/>
    <n v="5"/>
    <n v="6.8999999999999995"/>
    <m/>
    <n v="0"/>
    <m/>
  </r>
  <r>
    <x v="4"/>
    <d v="2022-10-12T00:00:00"/>
    <d v="1899-12-30T12:00:00"/>
    <s v="Lunch Casa de Pasto O Golfinho for Francesinha (12-3pm 7:30-10:30pm, Closed Sunday)"/>
    <x v="2"/>
    <s v="9min walk"/>
    <n v="20"/>
    <n v="27.599999999999998"/>
    <m/>
    <n v="0"/>
    <m/>
  </r>
  <r>
    <x v="4"/>
    <d v="2022-10-12T00:00:00"/>
    <d v="1899-12-30T13:00:00"/>
    <s v="Igreja do Carmo 9am-6pm --&gt; Livraria Lello 9am-7pm (2min walk)"/>
    <x v="1"/>
    <s v="2min walk"/>
    <n v="10"/>
    <n v="13.799999999999999"/>
    <m/>
    <n v="0"/>
    <m/>
  </r>
  <r>
    <x v="4"/>
    <d v="2022-10-12T00:00:00"/>
    <d v="1899-12-30T14:00:00"/>
    <s v="Clerigos church 9am-7pm (5min walk) --&gt; Praca de Liberdade/Avenida dos Aliados (3min walk) --&gt; Sao Bento Station (3min walk) (See Azulejos) --&gt; Cais da Ribiera (11min walk) --&gt; Praca de infante Square (6min walk)"/>
    <x v="1"/>
    <s v="1hour walk"/>
    <n v="6"/>
    <n v="8.2799999999999994"/>
    <m/>
    <n v="0"/>
    <s v="50% discount on Clerigos Church; 6euro/person without"/>
  </r>
  <r>
    <x v="4"/>
    <d v="2022-10-12T00:00:00"/>
    <d v="1899-12-30T15:00:00"/>
    <s v="Ice cream at Gelatopia (1-7pm Sun-Thurs, 1-8pm Fri-Sat)"/>
    <x v="2"/>
    <s v="2min walk"/>
    <n v="8"/>
    <n v="11.04"/>
    <m/>
    <n v="0"/>
    <m/>
  </r>
  <r>
    <x v="4"/>
    <d v="2022-10-12T00:00:00"/>
    <d v="1899-12-30T16:00:00"/>
    <s v="Palacio da Bolsa (2min walk) (9am-6:30pm)"/>
    <x v="1"/>
    <s v="2min walk"/>
    <n v="15"/>
    <n v="20.7"/>
    <m/>
    <n v="0"/>
    <s v="25% discount, 10 euros/person without"/>
  </r>
  <r>
    <x v="4"/>
    <d v="2022-10-12T00:00:00"/>
    <d v="1899-12-30T17:00:00"/>
    <s v="Opulent igreja de Sao Francisco (9am-8pm)"/>
    <x v="1"/>
    <s v="1min walk"/>
    <n v="12.75"/>
    <n v="17.594999999999999"/>
    <m/>
    <n v="0"/>
    <s v="25% discount (8 euros/person without)"/>
  </r>
  <r>
    <x v="4"/>
    <d v="2022-10-12T00:00:00"/>
    <d v="1899-12-30T18:00:00"/>
    <m/>
    <x v="3"/>
    <m/>
    <m/>
    <n v="0"/>
    <m/>
    <n v="0"/>
    <m/>
  </r>
  <r>
    <x v="4"/>
    <d v="2022-10-12T00:00:00"/>
    <d v="1899-12-30T19:00:00"/>
    <s v="Dinner Taberna d'Avo"/>
    <x v="2"/>
    <s v="22min walk"/>
    <n v="20"/>
    <n v="27.599999999999998"/>
    <m/>
    <n v="0"/>
    <m/>
  </r>
  <r>
    <x v="4"/>
    <d v="2022-10-12T00:00:00"/>
    <d v="1899-12-30T20:00:00"/>
    <s v="Beer (Letraria Craft Beer Garden 5pm-12am)"/>
    <x v="2"/>
    <s v="4min walk"/>
    <n v="10"/>
    <n v="13.799999999999999"/>
    <m/>
    <n v="0"/>
    <m/>
  </r>
  <r>
    <x v="4"/>
    <d v="2022-10-12T00:00:00"/>
    <d v="1899-12-30T21:00:00"/>
    <s v="Airbnb"/>
    <x v="4"/>
    <s v="13min walk"/>
    <n v="95"/>
    <n v="131.1"/>
    <m/>
    <n v="0"/>
    <s v="R. das Flores 54, 4050-265 Porto, Portugal"/>
  </r>
  <r>
    <x v="4"/>
    <d v="2022-10-12T00:00:00"/>
    <d v="1899-12-30T22:00:00"/>
    <s v="Transit"/>
    <x v="0"/>
    <m/>
    <n v="20"/>
    <n v="27.599999999999998"/>
    <m/>
    <n v="0"/>
    <s v="Porto Card Pedestrian 24 hour pass = 6 euros/person: https://www.portocard.city/en/"/>
  </r>
  <r>
    <x v="5"/>
    <d v="2022-10-13T00:00:00"/>
    <d v="1899-12-30T08:00:00"/>
    <s v="Breakfast at Farina"/>
    <x v="2"/>
    <s v="12min walk"/>
    <n v="10"/>
    <n v="13.799999999999999"/>
    <m/>
    <n v="0"/>
    <m/>
  </r>
  <r>
    <x v="5"/>
    <d v="2022-10-13T00:00:00"/>
    <d v="1899-12-30T09:00:00"/>
    <s v="Duoro Valley Tour (Lunch and Wineries Included)"/>
    <x v="1"/>
    <m/>
    <n v="250"/>
    <n v="345"/>
    <m/>
    <n v="0"/>
    <m/>
  </r>
  <r>
    <x v="5"/>
    <d v="2022-10-13T00:00:00"/>
    <d v="1899-12-30T10:00:00"/>
    <m/>
    <x v="3"/>
    <m/>
    <m/>
    <n v="0"/>
    <m/>
    <n v="0"/>
    <m/>
  </r>
  <r>
    <x v="5"/>
    <d v="2022-10-13T00:00:00"/>
    <d v="1899-12-30T11:00:00"/>
    <m/>
    <x v="3"/>
    <m/>
    <m/>
    <n v="0"/>
    <m/>
    <n v="0"/>
    <s v="https://www.getyourguide.com/porto-l151/around-the-douro-valley-all-included-t73660/"/>
  </r>
  <r>
    <x v="5"/>
    <d v="2022-10-13T00:00:00"/>
    <d v="1899-12-30T12:00:00"/>
    <m/>
    <x v="3"/>
    <m/>
    <m/>
    <n v="0"/>
    <m/>
    <n v="0"/>
    <m/>
  </r>
  <r>
    <x v="5"/>
    <d v="2022-10-13T00:00:00"/>
    <d v="1899-12-30T13:00:00"/>
    <m/>
    <x v="3"/>
    <m/>
    <m/>
    <n v="0"/>
    <m/>
    <n v="0"/>
    <m/>
  </r>
  <r>
    <x v="5"/>
    <d v="2022-10-13T00:00:00"/>
    <d v="1899-12-30T14:00:00"/>
    <m/>
    <x v="3"/>
    <m/>
    <m/>
    <n v="0"/>
    <m/>
    <n v="0"/>
    <m/>
  </r>
  <r>
    <x v="5"/>
    <d v="2022-10-13T00:00:00"/>
    <d v="1899-12-30T15:00:00"/>
    <m/>
    <x v="3"/>
    <m/>
    <m/>
    <n v="0"/>
    <m/>
    <n v="0"/>
    <m/>
  </r>
  <r>
    <x v="5"/>
    <d v="2022-10-13T00:00:00"/>
    <d v="1899-12-30T16:00:00"/>
    <m/>
    <x v="3"/>
    <m/>
    <m/>
    <n v="0"/>
    <m/>
    <n v="0"/>
    <m/>
  </r>
  <r>
    <x v="5"/>
    <d v="2022-10-13T00:00:00"/>
    <d v="1899-12-30T17:00:00"/>
    <m/>
    <x v="3"/>
    <m/>
    <m/>
    <n v="0"/>
    <m/>
    <n v="0"/>
    <m/>
  </r>
  <r>
    <x v="5"/>
    <d v="2022-10-13T00:00:00"/>
    <d v="1899-12-30T18:00:00"/>
    <m/>
    <x v="3"/>
    <m/>
    <m/>
    <n v="0"/>
    <m/>
    <n v="0"/>
    <m/>
  </r>
  <r>
    <x v="5"/>
    <d v="2022-10-13T00:00:00"/>
    <d v="1899-12-30T19:00:00"/>
    <s v="Dinner Gazela Cachorrinhos da Batalha (12-10:30pm, Sunday Closed)"/>
    <x v="2"/>
    <m/>
    <n v="15"/>
    <n v="20.7"/>
    <m/>
    <n v="0"/>
    <m/>
  </r>
  <r>
    <x v="5"/>
    <d v="2022-10-13T00:00:00"/>
    <d v="1899-12-30T20:00:00"/>
    <m/>
    <x v="3"/>
    <m/>
    <m/>
    <n v="0"/>
    <m/>
    <n v="0"/>
    <m/>
  </r>
  <r>
    <x v="5"/>
    <d v="2022-10-13T00:00:00"/>
    <d v="1899-12-30T21:00:00"/>
    <s v="Airbnb"/>
    <x v="4"/>
    <s v="8min walk"/>
    <n v="95"/>
    <n v="131.1"/>
    <m/>
    <n v="0"/>
    <s v="Rua Das Flores, nº54 - 1 Frente_x000d_4050-262 Porto"/>
  </r>
  <r>
    <x v="5"/>
    <d v="2022-10-13T00:00:00"/>
    <d v="1899-12-30T22:00:00"/>
    <s v="Transit"/>
    <x v="0"/>
    <m/>
    <n v="0"/>
    <n v="0"/>
    <m/>
    <n v="0"/>
    <m/>
  </r>
  <r>
    <x v="6"/>
    <d v="2022-10-14T00:00:00"/>
    <d v="1899-12-30T08:00:00"/>
    <m/>
    <x v="3"/>
    <m/>
    <m/>
    <n v="0"/>
    <m/>
    <n v="0"/>
    <m/>
  </r>
  <r>
    <x v="6"/>
    <d v="2022-10-14T00:00:00"/>
    <d v="1899-12-30T09:00:00"/>
    <s v="Breakfast Mercado de Bolhau"/>
    <x v="2"/>
    <s v="10min walk"/>
    <n v="10"/>
    <n v="13.799999999999999"/>
    <m/>
    <n v="0"/>
    <m/>
  </r>
  <r>
    <x v="6"/>
    <d v="2022-10-14T00:00:00"/>
    <d v="1899-12-30T10:00:00"/>
    <s v="Porto Cathedral (9am-6:30pm), Bishop's Palace"/>
    <x v="1"/>
    <s v="11min walk"/>
    <n v="12"/>
    <n v="16.559999999999999"/>
    <m/>
    <n v="0"/>
    <s v="Cathedral is free, but inner sections is 3euros/person. Bishop's palace and cathedral is 6 euros/person"/>
  </r>
  <r>
    <x v="6"/>
    <d v="2022-10-14T00:00:00"/>
    <d v="1899-12-30T11:00:00"/>
    <s v="Muralha Fernadina --&gt; Dom Luis Bridge (2min walk) --&gt; Mosteiro da Serra de Pilar (1min walk) --&gt; Half Rabbit (11min walk)"/>
    <x v="1"/>
    <s v="3min walk"/>
    <n v="0"/>
    <n v="0"/>
    <m/>
    <n v="0"/>
    <m/>
  </r>
  <r>
    <x v="6"/>
    <d v="2022-10-14T00:00:00"/>
    <d v="1899-12-30T12:00:00"/>
    <s v="Coffee at 7G Roasters (9:30am-7pm)"/>
    <x v="2"/>
    <s v="2min walk"/>
    <n v="10"/>
    <n v="13.799999999999999"/>
    <m/>
    <n v="0"/>
    <m/>
  </r>
  <r>
    <x v="6"/>
    <d v="2022-10-14T00:00:00"/>
    <d v="1899-12-30T13:00:00"/>
    <s v="Lunch Meet &amp; Taste"/>
    <x v="2"/>
    <s v="3min walk"/>
    <n v="35"/>
    <n v="48.3"/>
    <m/>
    <n v="0"/>
    <m/>
  </r>
  <r>
    <x v="6"/>
    <d v="2022-10-14T00:00:00"/>
    <d v="1899-12-30T14:00:00"/>
    <s v="Porto Port Tasting in Vila Nova de Gaia at Graham's Port Lodge at 2:30pm"/>
    <x v="1"/>
    <s v="12min walk"/>
    <n v="50"/>
    <n v="69"/>
    <m/>
    <n v="0"/>
    <m/>
  </r>
  <r>
    <x v="6"/>
    <d v="2022-10-14T00:00:00"/>
    <d v="1899-12-30T15:00:00"/>
    <s v="Tasting at Cockburn's"/>
    <x v="1"/>
    <m/>
    <n v="30"/>
    <n v="41.4"/>
    <m/>
    <n v="0"/>
    <m/>
  </r>
  <r>
    <x v="6"/>
    <d v="2022-10-14T00:00:00"/>
    <d v="1899-12-30T16:00:00"/>
    <s v="Churchill's 1982 Garden Bar (Fri-Sun 1-8pm)"/>
    <x v="1"/>
    <s v="5min walk"/>
    <n v="10"/>
    <n v="13.799999999999999"/>
    <m/>
    <n v="0"/>
    <m/>
  </r>
  <r>
    <x v="6"/>
    <d v="2022-10-14T00:00:00"/>
    <d v="1899-12-30T17:00:00"/>
    <s v="Watch sunset at Jardim do Morrom"/>
    <x v="1"/>
    <s v="22min walk"/>
    <n v="0"/>
    <n v="0"/>
    <m/>
    <n v="0"/>
    <m/>
  </r>
  <r>
    <x v="6"/>
    <d v="2022-10-14T00:00:00"/>
    <d v="1899-12-30T18:00:00"/>
    <m/>
    <x v="3"/>
    <m/>
    <m/>
    <n v="0"/>
    <m/>
    <n v="0"/>
    <m/>
  </r>
  <r>
    <x v="6"/>
    <d v="2022-10-14T00:00:00"/>
    <d v="1899-12-30T19:00:00"/>
    <s v="Dinner Taberna do Lago and Pregar"/>
    <x v="2"/>
    <s v="16min walk"/>
    <n v="35"/>
    <n v="48.3"/>
    <m/>
    <n v="0"/>
    <m/>
  </r>
  <r>
    <x v="6"/>
    <d v="2022-10-14T00:00:00"/>
    <d v="1899-12-30T20:00:00"/>
    <m/>
    <x v="3"/>
    <m/>
    <m/>
    <n v="0"/>
    <m/>
    <n v="0"/>
    <m/>
  </r>
  <r>
    <x v="6"/>
    <d v="2022-10-14T00:00:00"/>
    <d v="1899-12-30T21:00:00"/>
    <s v="Airbnb"/>
    <x v="4"/>
    <s v="8min walk"/>
    <n v="95"/>
    <n v="131.1"/>
    <m/>
    <n v="0"/>
    <s v="Rua Das Flores, nº54 - 1 Frente_x000d_4050-262 Porto"/>
  </r>
  <r>
    <x v="6"/>
    <d v="2022-10-14T00:00:00"/>
    <d v="1899-12-30T22:00:00"/>
    <s v="Transit"/>
    <x v="0"/>
    <m/>
    <n v="14"/>
    <n v="19.32"/>
    <m/>
    <n v="0"/>
    <s v="24 hour Andante Tour Card 7 euros/person"/>
  </r>
  <r>
    <x v="7"/>
    <d v="2022-10-15T00:00:00"/>
    <d v="1899-12-30T08:00:00"/>
    <s v="Breakfast Floresta Cafe by Hungry Biker (9am-4pm Mon-Fri, 8:30am-4pm Sat-Sun)"/>
    <x v="2"/>
    <s v="1min walk"/>
    <n v="15"/>
    <n v="20.7"/>
    <m/>
    <n v="0"/>
    <m/>
  </r>
  <r>
    <x v="7"/>
    <d v="2022-10-15T00:00:00"/>
    <d v="1899-12-30T09:00:00"/>
    <m/>
    <x v="3"/>
    <m/>
    <m/>
    <n v="0"/>
    <m/>
    <n v="0"/>
    <m/>
  </r>
  <r>
    <x v="7"/>
    <d v="2022-10-15T00:00:00"/>
    <d v="1899-12-30T10:00:00"/>
    <s v="Locker for bags at Coimbra Station"/>
    <x v="0"/>
    <s v="2h 3min train"/>
    <n v="5"/>
    <n v="6.8999999999999995"/>
    <m/>
    <n v="0"/>
    <m/>
  </r>
  <r>
    <x v="7"/>
    <d v="2022-10-15T00:00:00"/>
    <d v="1899-12-30T11:00:00"/>
    <m/>
    <x v="3"/>
    <m/>
    <m/>
    <n v="0"/>
    <m/>
    <n v="0"/>
    <m/>
  </r>
  <r>
    <x v="7"/>
    <d v="2022-10-15T00:00:00"/>
    <d v="1899-12-30T12:00:00"/>
    <s v="Lunch Ze Manel dos Ossos (12:30-3pm, 7:30-10pm Mon-Sat)"/>
    <x v="2"/>
    <s v="15min walk"/>
    <n v="25"/>
    <n v="34.5"/>
    <m/>
    <n v="0"/>
    <m/>
  </r>
  <r>
    <x v="7"/>
    <d v="2022-10-15T00:00:00"/>
    <d v="1899-12-30T13:00:00"/>
    <s v="Wander the University of Coimbra (Porta Ferrea (3min walk) --&gt; Paco das Escolas Square (1min walk) --&gt; Biblioteca Joanina (2min walk) --&gt; Chapel of Sao Miguel (1min walk)--&gt; Jardim Botanico da Universidade de Coimbra (8min walk))"/>
    <x v="1"/>
    <s v="13min walk"/>
    <n v="25"/>
    <n v="34.5"/>
    <m/>
    <n v="0"/>
    <s v="12.50 euros/person (Tour for Biblioteca Joanina, Chapel of Sao Miguel, Royal Palace, and Chimico Lab)"/>
  </r>
  <r>
    <x v="7"/>
    <d v="2022-10-15T00:00:00"/>
    <d v="1899-12-30T14:00:00"/>
    <s v="Sala dos Capelos (Royal Palace) --&gt; Chimico Laboratory (1min walk)"/>
    <x v="1"/>
    <s v="9min walk"/>
    <n v="0"/>
    <n v="0"/>
    <m/>
    <n v="0"/>
    <s v="Included in 12.50euros/person"/>
  </r>
  <r>
    <x v="7"/>
    <d v="2022-10-15T00:00:00"/>
    <d v="1899-12-30T15:00:00"/>
    <m/>
    <x v="3"/>
    <m/>
    <m/>
    <n v="0"/>
    <m/>
    <n v="0"/>
    <m/>
  </r>
  <r>
    <x v="7"/>
    <d v="2022-10-15T00:00:00"/>
    <d v="1899-12-30T16:00:00"/>
    <s v="Check in at Hotel in Lisbon"/>
    <x v="0"/>
    <s v="2h 41 min transit"/>
    <n v="0"/>
    <n v="0"/>
    <m/>
    <n v="0"/>
    <m/>
  </r>
  <r>
    <x v="7"/>
    <d v="2022-10-15T00:00:00"/>
    <d v="1899-12-30T17:00:00"/>
    <m/>
    <x v="3"/>
    <m/>
    <m/>
    <n v="0"/>
    <m/>
    <n v="0"/>
    <m/>
  </r>
  <r>
    <x v="7"/>
    <d v="2022-10-15T00:00:00"/>
    <d v="1899-12-30T18:00:00"/>
    <s v="Dinner in Lisbon (Frangasqueira Nacional Tues, Thurs-Sat 6:30-10:30pm, Sun-Mon and Weds Closed)"/>
    <x v="2"/>
    <s v="27min transit"/>
    <n v="20"/>
    <n v="27.599999999999998"/>
    <m/>
    <n v="0"/>
    <m/>
  </r>
  <r>
    <x v="7"/>
    <d v="2022-10-15T00:00:00"/>
    <d v="1899-12-30T19:00:00"/>
    <s v="Takeout dinner to Jardin do Principe Real"/>
    <x v="1"/>
    <s v="4min walk"/>
    <n v="0"/>
    <n v="0"/>
    <m/>
    <n v="0"/>
    <m/>
  </r>
  <r>
    <x v="7"/>
    <d v="2022-10-15T00:00:00"/>
    <d v="1899-12-30T20:00:00"/>
    <m/>
    <x v="3"/>
    <m/>
    <m/>
    <n v="0"/>
    <m/>
    <n v="0"/>
    <m/>
  </r>
  <r>
    <x v="7"/>
    <d v="2022-10-15T00:00:00"/>
    <d v="1899-12-30T21:00:00"/>
    <s v="Hotel near Lisbon Airport (Hotel Roma)"/>
    <x v="4"/>
    <s v="26min transit"/>
    <n v="100"/>
    <n v="138"/>
    <m/>
    <n v="0"/>
    <s v="Avenida de Roma 33, Lisbon, 1749-074, PT"/>
  </r>
  <r>
    <x v="7"/>
    <d v="2022-10-15T00:00:00"/>
    <d v="1899-12-30T22:00:00"/>
    <s v="Transit"/>
    <x v="0"/>
    <m/>
    <n v="100"/>
    <n v="138"/>
    <m/>
    <n v="0"/>
    <s v="Train Porto --&gt; Coimbra --&gt; Lisbon"/>
  </r>
  <r>
    <x v="8"/>
    <d v="2022-10-16T00:00:00"/>
    <d v="1899-12-30T08:00:00"/>
    <s v="Fly Lisbon --&gt; Frankfurt --&gt; Vancouver"/>
    <x v="0"/>
    <s v="10min hotel shuttle"/>
    <n v="25"/>
    <n v="34.5"/>
    <m/>
    <n v="0"/>
    <m/>
  </r>
  <r>
    <x v="8"/>
    <d v="2022-10-16T00:00:00"/>
    <d v="1899-12-30T09:00:00"/>
    <m/>
    <x v="3"/>
    <m/>
    <m/>
    <n v="0"/>
    <m/>
    <n v="0"/>
    <m/>
  </r>
  <r>
    <x v="8"/>
    <d v="2022-10-16T00:00:00"/>
    <d v="1899-12-30T10:00:00"/>
    <m/>
    <x v="3"/>
    <m/>
    <m/>
    <n v="0"/>
    <m/>
    <n v="0"/>
    <m/>
  </r>
  <r>
    <x v="8"/>
    <d v="2022-10-16T00:00:00"/>
    <d v="1899-12-30T11:00:00"/>
    <m/>
    <x v="3"/>
    <m/>
    <m/>
    <n v="0"/>
    <m/>
    <n v="0"/>
    <m/>
  </r>
  <r>
    <x v="8"/>
    <d v="2022-10-16T00:00:00"/>
    <d v="1899-12-30T12:00:00"/>
    <m/>
    <x v="3"/>
    <m/>
    <m/>
    <n v="0"/>
    <m/>
    <n v="0"/>
    <m/>
  </r>
  <r>
    <x v="8"/>
    <d v="2022-10-16T00:00:00"/>
    <d v="1899-12-30T13:00:00"/>
    <m/>
    <x v="3"/>
    <m/>
    <m/>
    <n v="0"/>
    <m/>
    <n v="0"/>
    <m/>
  </r>
  <r>
    <x v="8"/>
    <d v="2022-10-16T00:00:00"/>
    <d v="1899-12-30T14:00:00"/>
    <m/>
    <x v="3"/>
    <m/>
    <m/>
    <n v="0"/>
    <m/>
    <n v="0"/>
    <m/>
  </r>
  <r>
    <x v="8"/>
    <d v="2022-10-16T00:00:00"/>
    <d v="1899-12-30T15:00:00"/>
    <s v="Arrive in Vancouver"/>
    <x v="0"/>
    <m/>
    <n v="0"/>
    <n v="0"/>
    <m/>
    <n v="0"/>
    <m/>
  </r>
  <r>
    <x v="8"/>
    <d v="2022-10-16T00:00:00"/>
    <d v="1899-12-30T16:00:00"/>
    <m/>
    <x v="3"/>
    <m/>
    <m/>
    <n v="0"/>
    <m/>
    <n v="0"/>
    <m/>
  </r>
  <r>
    <x v="8"/>
    <d v="2022-10-16T00:00:00"/>
    <d v="1899-12-30T17:00:00"/>
    <m/>
    <x v="3"/>
    <m/>
    <m/>
    <n v="0"/>
    <m/>
    <n v="0"/>
    <m/>
  </r>
  <r>
    <x v="8"/>
    <d v="2022-10-16T00:00:00"/>
    <d v="1899-12-30T18:00:00"/>
    <m/>
    <x v="3"/>
    <m/>
    <m/>
    <n v="0"/>
    <m/>
    <n v="0"/>
    <m/>
  </r>
  <r>
    <x v="8"/>
    <d v="2022-10-16T00:00:00"/>
    <d v="1899-12-30T19:00:00"/>
    <m/>
    <x v="3"/>
    <m/>
    <m/>
    <n v="0"/>
    <m/>
    <n v="0"/>
    <m/>
  </r>
  <r>
    <x v="8"/>
    <d v="2022-10-16T00:00:00"/>
    <d v="1899-12-30T20:00:00"/>
    <m/>
    <x v="3"/>
    <m/>
    <m/>
    <n v="0"/>
    <m/>
    <n v="0"/>
    <m/>
  </r>
  <r>
    <x v="8"/>
    <d v="2022-10-16T00:00:00"/>
    <d v="1899-12-30T21:00:00"/>
    <m/>
    <x v="3"/>
    <m/>
    <m/>
    <n v="0"/>
    <m/>
    <n v="0"/>
    <m/>
  </r>
  <r>
    <x v="8"/>
    <d v="2022-10-16T00:00:00"/>
    <d v="1899-12-30T22:00:00"/>
    <m/>
    <x v="3"/>
    <m/>
    <m/>
    <n v="0"/>
    <m/>
    <n v="0"/>
    <m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135">
  <r>
    <x v="0"/>
    <d v="2022-09-30T00:00:00"/>
    <d v="1899-12-30T08:00:00"/>
    <m/>
    <x v="0"/>
    <m/>
    <m/>
    <m/>
    <n v="0"/>
    <m/>
    <n v="0"/>
    <m/>
  </r>
  <r>
    <x v="0"/>
    <d v="2022-09-30T00:00:00"/>
    <d v="1899-12-30T09:00:00"/>
    <m/>
    <x v="0"/>
    <m/>
    <m/>
    <m/>
    <n v="0"/>
    <m/>
    <n v="0"/>
    <m/>
  </r>
  <r>
    <x v="0"/>
    <d v="2022-09-30T00:00:00"/>
    <d v="1899-12-30T10:00:00"/>
    <m/>
    <x v="0"/>
    <m/>
    <m/>
    <m/>
    <n v="0"/>
    <m/>
    <n v="0"/>
    <m/>
  </r>
  <r>
    <x v="0"/>
    <d v="2022-09-30T00:00:00"/>
    <d v="1899-12-30T11:00:00"/>
    <m/>
    <x v="0"/>
    <m/>
    <m/>
    <m/>
    <n v="0"/>
    <m/>
    <n v="0"/>
    <m/>
  </r>
  <r>
    <x v="0"/>
    <d v="2022-09-30T00:00:00"/>
    <d v="1899-12-30T12:00:00"/>
    <m/>
    <x v="0"/>
    <m/>
    <m/>
    <m/>
    <n v="0"/>
    <m/>
    <n v="0"/>
    <m/>
  </r>
  <r>
    <x v="0"/>
    <d v="2022-09-30T00:00:00"/>
    <d v="1899-12-30T13:00:00"/>
    <m/>
    <x v="0"/>
    <m/>
    <m/>
    <m/>
    <n v="0"/>
    <m/>
    <n v="0"/>
    <m/>
  </r>
  <r>
    <x v="0"/>
    <d v="2022-09-30T00:00:00"/>
    <d v="1899-12-30T14:00:00"/>
    <m/>
    <x v="0"/>
    <m/>
    <m/>
    <m/>
    <n v="0"/>
    <m/>
    <n v="0"/>
    <m/>
  </r>
  <r>
    <x v="0"/>
    <d v="2022-09-30T00:00:00"/>
    <d v="1899-12-30T15:00:00"/>
    <m/>
    <x v="0"/>
    <m/>
    <m/>
    <m/>
    <n v="0"/>
    <m/>
    <n v="0"/>
    <m/>
  </r>
  <r>
    <x v="0"/>
    <d v="2022-09-30T00:00:00"/>
    <d v="1899-12-30T16:00:00"/>
    <m/>
    <x v="0"/>
    <m/>
    <m/>
    <m/>
    <n v="0"/>
    <m/>
    <n v="0"/>
    <m/>
  </r>
  <r>
    <x v="0"/>
    <d v="2022-09-30T00:00:00"/>
    <d v="1899-12-30T17:00:00"/>
    <s v="Dinner (Airport)"/>
    <x v="1"/>
    <m/>
    <m/>
    <n v="20"/>
    <n v="27.599999999999998"/>
    <m/>
    <n v="0"/>
    <m/>
  </r>
  <r>
    <x v="0"/>
    <d v="2022-09-30T00:00:00"/>
    <d v="1899-12-30T18:00:00"/>
    <s v="Flight Vancouver --&gt; Munich --&gt; Naples"/>
    <x v="2"/>
    <m/>
    <m/>
    <n v="1800"/>
    <n v="2484"/>
    <m/>
    <n v="0"/>
    <m/>
  </r>
  <r>
    <x v="0"/>
    <d v="2022-09-30T00:00:00"/>
    <d v="1899-12-30T19:00:00"/>
    <m/>
    <x v="0"/>
    <m/>
    <m/>
    <m/>
    <n v="0"/>
    <m/>
    <n v="0"/>
    <m/>
  </r>
  <r>
    <x v="0"/>
    <d v="2022-09-30T00:00:00"/>
    <d v="1899-12-30T20:00:00"/>
    <m/>
    <x v="0"/>
    <m/>
    <m/>
    <m/>
    <n v="0"/>
    <m/>
    <n v="0"/>
    <m/>
  </r>
  <r>
    <x v="0"/>
    <d v="2022-09-30T00:00:00"/>
    <d v="1899-12-30T21:00:00"/>
    <m/>
    <x v="0"/>
    <m/>
    <m/>
    <m/>
    <n v="0"/>
    <m/>
    <n v="0"/>
    <m/>
  </r>
  <r>
    <x v="0"/>
    <d v="2022-09-30T00:00:00"/>
    <d v="1899-12-30T22:00:00"/>
    <m/>
    <x v="0"/>
    <m/>
    <m/>
    <m/>
    <n v="0"/>
    <m/>
    <n v="0"/>
    <m/>
  </r>
  <r>
    <x v="1"/>
    <d v="2022-10-01T00:00:00"/>
    <d v="1899-12-30T08:00:00"/>
    <m/>
    <x v="0"/>
    <m/>
    <m/>
    <m/>
    <n v="0"/>
    <m/>
    <n v="0"/>
    <m/>
  </r>
  <r>
    <x v="1"/>
    <d v="2022-10-01T00:00:00"/>
    <d v="1899-12-30T09:00:00"/>
    <m/>
    <x v="0"/>
    <m/>
    <m/>
    <m/>
    <n v="0"/>
    <m/>
    <n v="0"/>
    <m/>
  </r>
  <r>
    <x v="1"/>
    <d v="2022-10-01T00:00:00"/>
    <d v="1899-12-30T10:00:00"/>
    <m/>
    <x v="0"/>
    <m/>
    <m/>
    <m/>
    <n v="0"/>
    <m/>
    <n v="0"/>
    <m/>
  </r>
  <r>
    <x v="1"/>
    <d v="2022-10-01T00:00:00"/>
    <d v="1899-12-30T11:00:00"/>
    <m/>
    <x v="0"/>
    <m/>
    <m/>
    <m/>
    <n v="0"/>
    <m/>
    <n v="0"/>
    <m/>
  </r>
  <r>
    <x v="1"/>
    <d v="2022-10-01T00:00:00"/>
    <d v="1899-12-30T12:00:00"/>
    <m/>
    <x v="0"/>
    <m/>
    <m/>
    <m/>
    <n v="0"/>
    <m/>
    <n v="0"/>
    <m/>
  </r>
  <r>
    <x v="1"/>
    <d v="2022-10-01T00:00:00"/>
    <d v="1899-12-30T13:00:00"/>
    <m/>
    <x v="0"/>
    <m/>
    <m/>
    <m/>
    <n v="0"/>
    <m/>
    <n v="0"/>
    <m/>
  </r>
  <r>
    <x v="1"/>
    <d v="2022-10-01T00:00:00"/>
    <d v="1899-12-30T14:00:00"/>
    <m/>
    <x v="0"/>
    <m/>
    <m/>
    <m/>
    <n v="0"/>
    <m/>
    <n v="0"/>
    <m/>
  </r>
  <r>
    <x v="1"/>
    <d v="2022-10-01T00:00:00"/>
    <d v="1899-12-30T15:00:00"/>
    <m/>
    <x v="0"/>
    <m/>
    <m/>
    <m/>
    <n v="0"/>
    <m/>
    <n v="0"/>
    <m/>
  </r>
  <r>
    <x v="1"/>
    <d v="2022-10-01T00:00:00"/>
    <d v="1899-12-30T16:00:00"/>
    <s v="Arrive at Naples International Airport"/>
    <x v="2"/>
    <m/>
    <m/>
    <n v="0"/>
    <n v="0"/>
    <m/>
    <n v="0"/>
    <m/>
  </r>
  <r>
    <x v="1"/>
    <d v="2022-10-01T00:00:00"/>
    <d v="1899-12-30T17:00:00"/>
    <s v="Pick-up car"/>
    <x v="3"/>
    <m/>
    <m/>
    <n v="750"/>
    <n v="1035"/>
    <m/>
    <n v="0"/>
    <m/>
  </r>
  <r>
    <x v="1"/>
    <d v="2022-10-01T00:00:00"/>
    <d v="1899-12-30T18:00:00"/>
    <s v="Check in Airbnb"/>
    <x v="4"/>
    <s v="52min drive"/>
    <m/>
    <n v="0"/>
    <n v="0"/>
    <m/>
    <n v="0"/>
    <m/>
  </r>
  <r>
    <x v="1"/>
    <d v="2022-10-01T00:00:00"/>
    <d v="1899-12-30T19:00:00"/>
    <s v="Dinner (La Baita 8pm-12am, Closed Mondays)"/>
    <x v="1"/>
    <s v="2min drive"/>
    <m/>
    <n v="30"/>
    <n v="41.4"/>
    <m/>
    <n v="0"/>
    <m/>
  </r>
  <r>
    <x v="1"/>
    <d v="2022-10-01T00:00:00"/>
    <d v="1899-12-30T20:00:00"/>
    <m/>
    <x v="0"/>
    <m/>
    <m/>
    <m/>
    <n v="0"/>
    <m/>
    <n v="0"/>
    <m/>
  </r>
  <r>
    <x v="1"/>
    <d v="2022-10-01T00:00:00"/>
    <d v="1899-12-30T21:00:00"/>
    <s v="Airbnb"/>
    <x v="4"/>
    <s v="2min drive"/>
    <m/>
    <n v="100"/>
    <n v="138"/>
    <m/>
    <n v="0"/>
    <s v="Località Borrello, Cava de' Tirreni, Campania 84013, Italy"/>
  </r>
  <r>
    <x v="1"/>
    <d v="2022-10-01T00:00:00"/>
    <d v="1899-12-30T22:00:00"/>
    <s v="Parking/Tolls"/>
    <x v="3"/>
    <m/>
    <m/>
    <n v="3"/>
    <n v="4.1399999999999997"/>
    <m/>
    <n v="0"/>
    <m/>
  </r>
  <r>
    <x v="2"/>
    <d v="2022-10-02T00:00:00"/>
    <d v="1899-12-30T08:00:00"/>
    <m/>
    <x v="0"/>
    <m/>
    <m/>
    <m/>
    <n v="0"/>
    <m/>
    <n v="0"/>
    <m/>
  </r>
  <r>
    <x v="2"/>
    <d v="2022-10-02T00:00:00"/>
    <d v="1899-12-30T09:00:00"/>
    <s v="Castello di Arechi (9am-3pm, Closed Mondays)"/>
    <x v="5"/>
    <s v="17min drive"/>
    <m/>
    <n v="8"/>
    <n v="11.04"/>
    <m/>
    <n v="0"/>
    <m/>
  </r>
  <r>
    <x v="2"/>
    <d v="2022-10-02T00:00:00"/>
    <d v="1899-12-30T10:00:00"/>
    <m/>
    <x v="0"/>
    <m/>
    <m/>
    <m/>
    <n v="0"/>
    <m/>
    <n v="0"/>
    <m/>
  </r>
  <r>
    <x v="2"/>
    <d v="2022-10-02T00:00:00"/>
    <d v="1899-12-30T11:00:00"/>
    <m/>
    <x v="0"/>
    <m/>
    <m/>
    <m/>
    <n v="0"/>
    <m/>
    <n v="0"/>
    <m/>
  </r>
  <r>
    <x v="2"/>
    <d v="2022-10-02T00:00:00"/>
    <d v="1899-12-30T12:00:00"/>
    <s v="Salerno Cathedral (8:30am-1pm, 4-8pm Sundays, 8:30am-8pm Mon-Sat)"/>
    <x v="5"/>
    <s v="11min drive"/>
    <m/>
    <n v="0"/>
    <n v="0"/>
    <m/>
    <n v="0"/>
    <s v="Park at Parcheggio Liberta in Salerno"/>
  </r>
  <r>
    <x v="2"/>
    <d v="2022-10-02T00:00:00"/>
    <d v="1899-12-30T13:00:00"/>
    <s v="Lunch in Salerno (Osteria dei Mercanti 12-11:30pm)"/>
    <x v="1"/>
    <s v="2min walk"/>
    <m/>
    <n v="30"/>
    <n v="41.4"/>
    <m/>
    <n v="0"/>
    <m/>
  </r>
  <r>
    <x v="2"/>
    <d v="2022-10-02T00:00:00"/>
    <d v="1899-12-30T14:00:00"/>
    <s v="Gelato at Giallo Limone (9am-11pm, Closed Monday)"/>
    <x v="1"/>
    <s v="9min walk"/>
    <m/>
    <n v="5"/>
    <n v="6.8999999999999995"/>
    <m/>
    <n v="0"/>
    <m/>
  </r>
  <r>
    <x v="2"/>
    <d v="2022-10-02T00:00:00"/>
    <d v="1899-12-30T15:00:00"/>
    <s v="Medieval Aqueduct (Open 24 hours)"/>
    <x v="5"/>
    <s v="6min walk"/>
    <m/>
    <n v="0"/>
    <n v="0"/>
    <m/>
    <n v="0"/>
    <m/>
  </r>
  <r>
    <x v="2"/>
    <d v="2022-10-02T00:00:00"/>
    <d v="1899-12-30T16:00:00"/>
    <s v="Giardino della Minerva (9:30am-7pm, Closed Mondays)"/>
    <x v="5"/>
    <s v="16min walk"/>
    <m/>
    <n v="6"/>
    <n v="8.2799999999999994"/>
    <m/>
    <n v="0"/>
    <s v="3 euros/person entrance fee"/>
  </r>
  <r>
    <x v="2"/>
    <d v="2022-10-02T00:00:00"/>
    <d v="1899-12-30T17:00:00"/>
    <s v="Walk along Salerno Harbour (Piazza della Liberta, Spiaggia Santa, and Lungomare Trieste)"/>
    <x v="5"/>
    <s v="12min walk"/>
    <m/>
    <n v="0"/>
    <n v="0"/>
    <m/>
    <n v="0"/>
    <m/>
  </r>
  <r>
    <x v="2"/>
    <d v="2022-10-02T00:00:00"/>
    <d v="1899-12-30T18:00:00"/>
    <s v="Dinner at Nonna Nannina Cucina Genuina (6-11:45pm, Closed Mondays)"/>
    <x v="1"/>
    <s v="17min drive"/>
    <m/>
    <n v="30"/>
    <n v="41.4"/>
    <m/>
    <n v="0"/>
    <m/>
  </r>
  <r>
    <x v="2"/>
    <d v="2022-10-02T00:00:00"/>
    <d v="1899-12-30T19:00:00"/>
    <m/>
    <x v="0"/>
    <m/>
    <m/>
    <m/>
    <n v="0"/>
    <m/>
    <n v="0"/>
    <m/>
  </r>
  <r>
    <x v="2"/>
    <d v="2022-10-02T00:00:00"/>
    <d v="1899-12-30T20:00:00"/>
    <m/>
    <x v="0"/>
    <m/>
    <m/>
    <m/>
    <n v="0"/>
    <m/>
    <n v="0"/>
    <m/>
  </r>
  <r>
    <x v="2"/>
    <d v="2022-10-02T00:00:00"/>
    <d v="1899-12-30T21:00:00"/>
    <s v="Airbnb"/>
    <x v="4"/>
    <s v="12min drive"/>
    <m/>
    <n v="100"/>
    <n v="138"/>
    <m/>
    <n v="0"/>
    <s v="Località Borrello, Cava de' Tirreni, Campania 84013, Italy"/>
  </r>
  <r>
    <x v="2"/>
    <d v="2022-10-02T00:00:00"/>
    <d v="1899-12-30T22:00:00"/>
    <s v="Parking/Tolls"/>
    <x v="3"/>
    <m/>
    <m/>
    <n v="20"/>
    <n v="27.599999999999998"/>
    <m/>
    <n v="0"/>
    <m/>
  </r>
  <r>
    <x v="3"/>
    <d v="2022-10-03T00:00:00"/>
    <d v="1899-12-30T08:00:00"/>
    <m/>
    <x v="0"/>
    <m/>
    <m/>
    <m/>
    <n v="0"/>
    <m/>
    <n v="0"/>
    <m/>
  </r>
  <r>
    <x v="3"/>
    <d v="2022-10-03T00:00:00"/>
    <d v="1899-12-30T09:00:00"/>
    <s v="Chiesa di Santissima Annunziata"/>
    <x v="5"/>
    <s v="12min walk"/>
    <m/>
    <n v="0"/>
    <n v="0"/>
    <m/>
    <n v="0"/>
    <m/>
  </r>
  <r>
    <x v="3"/>
    <d v="2022-10-03T00:00:00"/>
    <d v="1899-12-30T10:00:00"/>
    <m/>
    <x v="0"/>
    <m/>
    <m/>
    <m/>
    <n v="0"/>
    <m/>
    <n v="0"/>
    <m/>
  </r>
  <r>
    <x v="3"/>
    <d v="2022-10-03T00:00:00"/>
    <d v="1899-12-30T11:00:00"/>
    <s v="Coffee at Al Caf3 Lamberti"/>
    <x v="1"/>
    <s v="1min walk"/>
    <m/>
    <n v="5"/>
    <n v="6.8999999999999995"/>
    <m/>
    <n v="0"/>
    <m/>
  </r>
  <r>
    <x v="3"/>
    <d v="2022-10-03T00:00:00"/>
    <d v="1899-12-30T12:00:00"/>
    <s v="Pick up groceries at Mini Market Di Noviello)"/>
    <x v="1"/>
    <s v="1min walk"/>
    <m/>
    <n v="15"/>
    <n v="20.7"/>
    <m/>
    <n v="0"/>
    <m/>
  </r>
  <r>
    <x v="3"/>
    <d v="2022-10-03T00:00:00"/>
    <d v="1899-12-30T13:00:00"/>
    <s v="Lunch (Charcuterie)"/>
    <x v="1"/>
    <s v="17min walk"/>
    <m/>
    <n v="0"/>
    <n v="0"/>
    <m/>
    <n v="0"/>
    <m/>
  </r>
  <r>
    <x v="3"/>
    <d v="2022-10-03T00:00:00"/>
    <d v="1899-12-30T14:00:00"/>
    <s v="Vietri sur Mel Beach"/>
    <x v="5"/>
    <s v="14min drive"/>
    <m/>
    <n v="0"/>
    <n v="0"/>
    <m/>
    <n v="0"/>
    <m/>
  </r>
  <r>
    <x v="3"/>
    <d v="2022-10-03T00:00:00"/>
    <d v="1899-12-30T15:00:00"/>
    <s v="Chiessa Parrocchiale di San Giovanni Battista"/>
    <x v="5"/>
    <s v="5min walk"/>
    <m/>
    <n v="0"/>
    <n v="0"/>
    <m/>
    <n v="0"/>
    <m/>
  </r>
  <r>
    <x v="3"/>
    <d v="2022-10-03T00:00:00"/>
    <d v="1899-12-30T16:00:00"/>
    <s v="Wander Vietri sul Mare"/>
    <x v="5"/>
    <m/>
    <m/>
    <n v="0"/>
    <n v="0"/>
    <m/>
    <n v="0"/>
    <m/>
  </r>
  <r>
    <x v="3"/>
    <d v="2022-10-03T00:00:00"/>
    <d v="1899-12-30T17:00:00"/>
    <s v="Dolcefreddo for Gelato"/>
    <x v="1"/>
    <s v="3min walk"/>
    <m/>
    <n v="5"/>
    <n v="6.8999999999999995"/>
    <m/>
    <n v="0"/>
    <m/>
  </r>
  <r>
    <x v="3"/>
    <d v="2022-10-03T00:00:00"/>
    <d v="1899-12-30T18:00:00"/>
    <m/>
    <x v="0"/>
    <m/>
    <m/>
    <m/>
    <n v="0"/>
    <m/>
    <n v="0"/>
    <m/>
  </r>
  <r>
    <x v="3"/>
    <d v="2022-10-03T00:00:00"/>
    <d v="1899-12-30T19:00:00"/>
    <s v="Dinner at Airbnb (Groceries)"/>
    <x v="1"/>
    <s v="15min drive"/>
    <m/>
    <n v="30"/>
    <n v="41.4"/>
    <m/>
    <n v="0"/>
    <m/>
  </r>
  <r>
    <x v="3"/>
    <d v="2022-10-03T00:00:00"/>
    <d v="1899-12-30T20:00:00"/>
    <m/>
    <x v="0"/>
    <m/>
    <m/>
    <m/>
    <n v="0"/>
    <m/>
    <n v="0"/>
    <m/>
  </r>
  <r>
    <x v="3"/>
    <d v="2022-10-03T00:00:00"/>
    <d v="1899-12-30T21:00:00"/>
    <s v="Airbnb"/>
    <x v="4"/>
    <m/>
    <m/>
    <n v="100"/>
    <n v="138"/>
    <m/>
    <n v="0"/>
    <s v="Località Borrello, Cava de' Tirreni, Campania 84013, Italy"/>
  </r>
  <r>
    <x v="3"/>
    <d v="2022-10-03T00:00:00"/>
    <d v="1899-12-30T22:00:00"/>
    <s v="Parking/Tolls"/>
    <x v="3"/>
    <m/>
    <m/>
    <n v="20"/>
    <n v="27.599999999999998"/>
    <m/>
    <n v="0"/>
    <m/>
  </r>
  <r>
    <x v="4"/>
    <d v="2022-10-04T00:00:00"/>
    <d v="1899-12-30T08:00:00"/>
    <m/>
    <x v="0"/>
    <m/>
    <m/>
    <m/>
    <n v="0"/>
    <m/>
    <n v="0"/>
    <m/>
  </r>
  <r>
    <x v="4"/>
    <d v="2022-10-04T00:00:00"/>
    <d v="1899-12-30T09:00:00"/>
    <s v="Drive to Vietri Sul Mare"/>
    <x v="3"/>
    <s v="15min drive"/>
    <m/>
    <n v="0"/>
    <n v="0"/>
    <m/>
    <n v="0"/>
    <m/>
  </r>
  <r>
    <x v="4"/>
    <d v="2022-10-04T00:00:00"/>
    <d v="1899-12-30T10:00:00"/>
    <s v="Ferry to Amalfi"/>
    <x v="2"/>
    <s v="45min ferry"/>
    <m/>
    <n v="16"/>
    <n v="22.08"/>
    <m/>
    <n v="0"/>
    <s v="https://www.travelmar.it/en/index"/>
  </r>
  <r>
    <x v="4"/>
    <d v="2022-10-04T00:00:00"/>
    <d v="1899-12-30T11:00:00"/>
    <s v="Wander Amalfi (Costiera Amalfitana --&gt; Amalfi's fountain (1min walk))"/>
    <x v="5"/>
    <m/>
    <m/>
    <n v="0"/>
    <n v="0"/>
    <m/>
    <n v="0"/>
    <m/>
  </r>
  <r>
    <x v="4"/>
    <d v="2022-10-04T00:00:00"/>
    <d v="1899-12-30T12:00:00"/>
    <s v="Lunch Ristorante L'Abside (12-2:30pm, 6:30-9:30pm)"/>
    <x v="1"/>
    <s v="2min walk"/>
    <m/>
    <n v="50"/>
    <n v="69"/>
    <m/>
    <n v="0"/>
    <m/>
  </r>
  <r>
    <x v="4"/>
    <d v="2022-10-04T00:00:00"/>
    <d v="1899-12-30T13:00:00"/>
    <s v="Duomo di Amalfi (10am-6pm)"/>
    <x v="5"/>
    <s v="2min walk"/>
    <m/>
    <n v="0"/>
    <n v="0"/>
    <m/>
    <n v="0"/>
    <s v="Included in Cloister Admission, 3 euros/person"/>
  </r>
  <r>
    <x v="4"/>
    <d v="2022-10-04T00:00:00"/>
    <d v="1899-12-30T14:00:00"/>
    <s v="Cloister of Paradise (9am-5:45 pm)"/>
    <x v="5"/>
    <s v="1min walk"/>
    <m/>
    <n v="6"/>
    <n v="8.2799999999999994"/>
    <m/>
    <n v="0"/>
    <s v="Included in Cloister Admission, 3 euros/person"/>
  </r>
  <r>
    <x v="4"/>
    <d v="2022-10-04T00:00:00"/>
    <d v="1899-12-30T15:00:00"/>
    <m/>
    <x v="0"/>
    <m/>
    <m/>
    <m/>
    <n v="0"/>
    <m/>
    <n v="0"/>
    <m/>
  </r>
  <r>
    <x v="4"/>
    <d v="2022-10-04T00:00:00"/>
    <d v="1899-12-30T16:00:00"/>
    <s v="Beach in Atrani"/>
    <x v="5"/>
    <s v="12min walk"/>
    <m/>
    <n v="0"/>
    <n v="0"/>
    <m/>
    <n v="0"/>
    <m/>
  </r>
  <r>
    <x v="4"/>
    <d v="2022-10-04T00:00:00"/>
    <d v="1899-12-30T17:00:00"/>
    <s v="Gelato at Atrani"/>
    <x v="1"/>
    <m/>
    <m/>
    <n v="5"/>
    <n v="6.8999999999999995"/>
    <m/>
    <n v="0"/>
    <m/>
  </r>
  <r>
    <x v="4"/>
    <d v="2022-10-04T00:00:00"/>
    <d v="1899-12-30T18:00:00"/>
    <s v="Ferry back to Vietri Sul Mare"/>
    <x v="2"/>
    <s v="45min ferry"/>
    <m/>
    <n v="16"/>
    <n v="22.08"/>
    <m/>
    <n v="0"/>
    <s v="https://www.travelmar.it/en/index"/>
  </r>
  <r>
    <x v="4"/>
    <d v="2022-10-04T00:00:00"/>
    <d v="1899-12-30T19:00:00"/>
    <s v="Dinner at Istanbul Time Cafe Restaurant (10am-1am, Closed Wednesday)"/>
    <x v="1"/>
    <s v="8min drive"/>
    <m/>
    <n v="30"/>
    <n v="41.4"/>
    <m/>
    <n v="0"/>
    <m/>
  </r>
  <r>
    <x v="4"/>
    <d v="2022-10-04T00:00:00"/>
    <d v="1899-12-30T20:00:00"/>
    <m/>
    <x v="0"/>
    <m/>
    <m/>
    <m/>
    <n v="0"/>
    <m/>
    <n v="0"/>
    <m/>
  </r>
  <r>
    <x v="4"/>
    <d v="2022-10-04T00:00:00"/>
    <d v="1899-12-30T21:00:00"/>
    <s v="Airbnb"/>
    <x v="4"/>
    <s v="13min drive"/>
    <m/>
    <n v="100"/>
    <n v="138"/>
    <m/>
    <n v="0"/>
    <s v="Località Borrello, Cava de' Tirreni, Campania 84013, Italy"/>
  </r>
  <r>
    <x v="4"/>
    <d v="2022-10-04T00:00:00"/>
    <d v="1899-12-30T22:00:00"/>
    <s v="Parking/Tolls"/>
    <x v="3"/>
    <m/>
    <m/>
    <n v="25"/>
    <n v="34.5"/>
    <m/>
    <n v="0"/>
    <m/>
  </r>
  <r>
    <x v="5"/>
    <d v="2022-10-05T00:00:00"/>
    <d v="1899-12-30T08:00:00"/>
    <m/>
    <x v="0"/>
    <m/>
    <m/>
    <m/>
    <n v="0"/>
    <m/>
    <n v="0"/>
    <m/>
  </r>
  <r>
    <x v="5"/>
    <d v="2022-10-05T00:00:00"/>
    <d v="1899-12-30T09:00:00"/>
    <s v="Guided tour of Pompeii (9am-5:30pm)"/>
    <x v="5"/>
    <s v="27min drive"/>
    <m/>
    <n v="80"/>
    <n v="110.39999999999999"/>
    <m/>
    <n v="0"/>
    <s v="Guided tour with an Archaeologist is ~40euros/person"/>
  </r>
  <r>
    <x v="5"/>
    <d v="2022-10-05T00:00:00"/>
    <d v="1899-12-30T10:00:00"/>
    <m/>
    <x v="0"/>
    <m/>
    <m/>
    <m/>
    <n v="0"/>
    <m/>
    <n v="0"/>
    <m/>
  </r>
  <r>
    <x v="5"/>
    <d v="2022-10-05T00:00:00"/>
    <d v="1899-12-30T11:00:00"/>
    <m/>
    <x v="0"/>
    <m/>
    <m/>
    <m/>
    <n v="0"/>
    <m/>
    <n v="0"/>
    <m/>
  </r>
  <r>
    <x v="5"/>
    <d v="2022-10-05T00:00:00"/>
    <d v="1899-12-30T12:00:00"/>
    <s v="Lunch at Ristorante Pizzeria iMatti (12-4pm, 7-11:45pm)"/>
    <x v="1"/>
    <s v="14min walk"/>
    <m/>
    <n v="30"/>
    <n v="41.4"/>
    <m/>
    <n v="0"/>
    <m/>
  </r>
  <r>
    <x v="5"/>
    <d v="2022-10-05T00:00:00"/>
    <d v="1899-12-30T13:00:00"/>
    <s v="Vietri sul Mare Beach"/>
    <x v="5"/>
    <s v="26min drive"/>
    <m/>
    <n v="0"/>
    <n v="0"/>
    <m/>
    <n v="0"/>
    <m/>
  </r>
  <r>
    <x v="5"/>
    <d v="2022-10-05T00:00:00"/>
    <d v="1899-12-30T14:00:00"/>
    <m/>
    <x v="0"/>
    <m/>
    <m/>
    <m/>
    <n v="0"/>
    <m/>
    <n v="0"/>
    <m/>
  </r>
  <r>
    <x v="5"/>
    <d v="2022-10-05T00:00:00"/>
    <d v="1899-12-30T15:00:00"/>
    <m/>
    <x v="0"/>
    <m/>
    <m/>
    <m/>
    <n v="0"/>
    <m/>
    <n v="0"/>
    <m/>
  </r>
  <r>
    <x v="5"/>
    <d v="2022-10-05T00:00:00"/>
    <d v="1899-12-30T16:00:00"/>
    <m/>
    <x v="0"/>
    <m/>
    <m/>
    <m/>
    <n v="0"/>
    <m/>
    <n v="0"/>
    <m/>
  </r>
  <r>
    <x v="5"/>
    <d v="2022-10-05T00:00:00"/>
    <d v="1899-12-30T17:00:00"/>
    <s v="Wander Cava di' Tirreni (Piazza San Francesco and Franciscan Sanctuary --&gt; Church of Santa Maria dell'Olmo (2min walk) --&gt; Borgo Scacciaventi (4min walk))"/>
    <x v="5"/>
    <s v="7min drive"/>
    <m/>
    <n v="0"/>
    <n v="0"/>
    <m/>
    <n v="0"/>
    <m/>
  </r>
  <r>
    <x v="5"/>
    <d v="2022-10-05T00:00:00"/>
    <d v="1899-12-30T18:00:00"/>
    <s v="Dinner Osteria Nonna Maria (12:30-3pm, 7:30pm-12am)"/>
    <x v="1"/>
    <s v="2min walk"/>
    <m/>
    <n v="30"/>
    <n v="41.4"/>
    <m/>
    <n v="0"/>
    <m/>
  </r>
  <r>
    <x v="5"/>
    <d v="2022-10-05T00:00:00"/>
    <d v="1899-12-30T19:00:00"/>
    <m/>
    <x v="0"/>
    <m/>
    <m/>
    <m/>
    <n v="0"/>
    <m/>
    <n v="0"/>
    <m/>
  </r>
  <r>
    <x v="5"/>
    <d v="2022-10-05T00:00:00"/>
    <d v="1899-12-30T20:00:00"/>
    <m/>
    <x v="0"/>
    <m/>
    <m/>
    <m/>
    <n v="0"/>
    <m/>
    <n v="0"/>
    <m/>
  </r>
  <r>
    <x v="5"/>
    <d v="2022-10-05T00:00:00"/>
    <d v="1899-12-30T21:00:00"/>
    <s v="Airbnb"/>
    <x v="4"/>
    <s v="9min drive"/>
    <m/>
    <n v="100"/>
    <n v="138"/>
    <m/>
    <n v="0"/>
    <s v="Località Borrello, Cava de' Tirreni, Campania 84013, Italy"/>
  </r>
  <r>
    <x v="5"/>
    <d v="2022-10-05T00:00:00"/>
    <d v="1899-12-30T22:00:00"/>
    <s v="Parking/Tolls"/>
    <x v="3"/>
    <m/>
    <m/>
    <n v="30"/>
    <n v="41.4"/>
    <m/>
    <n v="0"/>
    <m/>
  </r>
  <r>
    <x v="6"/>
    <d v="2022-10-06T00:00:00"/>
    <d v="1899-12-30T08:00:00"/>
    <s v="Drive to Vietri Sul Mare"/>
    <x v="3"/>
    <s v="15min drive"/>
    <m/>
    <n v="0"/>
    <n v="0"/>
    <m/>
    <n v="0"/>
    <m/>
  </r>
  <r>
    <x v="6"/>
    <d v="2022-10-06T00:00:00"/>
    <d v="1899-12-30T09:00:00"/>
    <s v="Bus to Path of the Gods (Start at Bomerano di Agerola)"/>
    <x v="2"/>
    <s v="2h transit"/>
    <m/>
    <n v="8"/>
    <n v="11.04"/>
    <m/>
    <n v="0"/>
    <s v="Bus tickets cannot be bought on bus, buy from a Tobacco shop.Take bus 5120 at Vietri Sul Mare to Amalfi and switch at Amalfi to 5080 to Bomerano"/>
  </r>
  <r>
    <x v="6"/>
    <d v="2022-10-06T00:00:00"/>
    <d v="1899-12-30T10:00:00"/>
    <s v="Hike Path of the Gods (End in Nocelle)"/>
    <x v="5"/>
    <s v="2h hike"/>
    <m/>
    <n v="0"/>
    <n v="0"/>
    <m/>
    <n v="0"/>
    <m/>
  </r>
  <r>
    <x v="6"/>
    <d v="2022-10-06T00:00:00"/>
    <d v="1899-12-30T11:00:00"/>
    <m/>
    <x v="0"/>
    <m/>
    <m/>
    <m/>
    <n v="0"/>
    <m/>
    <n v="0"/>
    <m/>
  </r>
  <r>
    <x v="6"/>
    <d v="2022-10-06T00:00:00"/>
    <d v="1899-12-30T12:00:00"/>
    <s v="Lemonade at Lemon Point (10am-3pm)"/>
    <x v="1"/>
    <m/>
    <m/>
    <n v="8"/>
    <n v="11.04"/>
    <m/>
    <n v="0"/>
    <m/>
  </r>
  <r>
    <x v="6"/>
    <d v="2022-10-06T00:00:00"/>
    <d v="1899-12-30T13:00:00"/>
    <s v="Lunch in Positano (Ristorante Max Positano 12-3pm, 6-10:30pm)"/>
    <x v="1"/>
    <s v="45min hike"/>
    <m/>
    <n v="50"/>
    <n v="69"/>
    <m/>
    <n v="0"/>
    <m/>
  </r>
  <r>
    <x v="6"/>
    <d v="2022-10-06T00:00:00"/>
    <d v="1899-12-30T14:00:00"/>
    <s v="Wander Positano (Antica Sartoria --&gt; Ceramica Assunta (4min walk) --&gt; Delicatessen di Cinque (4min walk) --&gt; Have limoncello at Sapori E Profumi Di Positano)"/>
    <x v="5"/>
    <s v="5min walk"/>
    <m/>
    <n v="10"/>
    <n v="13.799999999999999"/>
    <m/>
    <n v="0"/>
    <m/>
  </r>
  <r>
    <x v="6"/>
    <d v="2022-10-06T00:00:00"/>
    <d v="1899-12-30T15:00:00"/>
    <s v="Church of Santa Maria Assunta (10:30am-5:30pm)"/>
    <x v="5"/>
    <s v="3min walk"/>
    <m/>
    <n v="0"/>
    <n v="0"/>
    <m/>
    <n v="0"/>
    <m/>
  </r>
  <r>
    <x v="6"/>
    <d v="2022-10-06T00:00:00"/>
    <d v="1899-12-30T16:00:00"/>
    <s v="Positano Spiaggia"/>
    <x v="5"/>
    <s v="2min walk"/>
    <m/>
    <n v="0"/>
    <n v="0"/>
    <m/>
    <n v="0"/>
    <m/>
  </r>
  <r>
    <x v="6"/>
    <d v="2022-10-06T00:00:00"/>
    <d v="1899-12-30T17:00:00"/>
    <s v="Ferry to Amalfi"/>
    <x v="2"/>
    <s v="25min ferry"/>
    <m/>
    <n v="30"/>
    <n v="41.4"/>
    <m/>
    <n v="0"/>
    <s v="https://www.travelmar.it/en/index"/>
  </r>
  <r>
    <x v="6"/>
    <d v="2022-10-06T00:00:00"/>
    <d v="1899-12-30T18:00:00"/>
    <s v="Snack at Pasticerria Pansa Amalfi"/>
    <x v="1"/>
    <s v="1min walk"/>
    <m/>
    <n v="5"/>
    <n v="6.8999999999999995"/>
    <m/>
    <n v="0"/>
    <m/>
  </r>
  <r>
    <x v="6"/>
    <d v="2022-10-06T00:00:00"/>
    <d v="1899-12-30T19:00:00"/>
    <s v="Ferry to Vietri sul Mare"/>
    <x v="2"/>
    <s v="45min ferry"/>
    <m/>
    <n v="0"/>
    <n v="0"/>
    <m/>
    <n v="0"/>
    <s v="Bought fare from Positano to Vietri Sur Mel"/>
  </r>
  <r>
    <x v="6"/>
    <d v="2022-10-06T00:00:00"/>
    <d v="1899-12-30T20:00:00"/>
    <s v="Dinner at Pizzeria N'da Pullecenella (7pm-12am, Closed Tues)"/>
    <x v="1"/>
    <s v="12min drive"/>
    <m/>
    <n v="30"/>
    <n v="41.4"/>
    <m/>
    <n v="0"/>
    <m/>
  </r>
  <r>
    <x v="6"/>
    <d v="2022-10-06T00:00:00"/>
    <d v="1899-12-30T21:00:00"/>
    <s v="Airbnb"/>
    <x v="4"/>
    <s v="12min drive"/>
    <m/>
    <n v="100"/>
    <n v="138"/>
    <m/>
    <n v="0"/>
    <s v="Località Borrello, Cava de' Tirreni, Campania 84013, Italy"/>
  </r>
  <r>
    <x v="6"/>
    <d v="2022-10-06T00:00:00"/>
    <d v="1899-12-30T22:00:00"/>
    <s v="Parking/Tolls"/>
    <x v="3"/>
    <m/>
    <m/>
    <n v="30"/>
    <n v="41.4"/>
    <m/>
    <n v="0"/>
    <m/>
  </r>
  <r>
    <x v="7"/>
    <d v="2022-10-07T00:00:00"/>
    <d v="1899-12-30T08:00:00"/>
    <s v="Drive to Vietri Sul Mare"/>
    <x v="3"/>
    <s v="15min drive"/>
    <m/>
    <n v="0"/>
    <n v="0"/>
    <m/>
    <n v="0"/>
    <s v="https://www.travelmar.it/en/index"/>
  </r>
  <r>
    <x v="7"/>
    <d v="2022-10-07T00:00:00"/>
    <d v="1899-12-30T09:00:00"/>
    <s v="Bus to Ravello"/>
    <x v="2"/>
    <s v="1h 28min bus"/>
    <m/>
    <n v="8"/>
    <n v="11.04"/>
    <m/>
    <n v="0"/>
    <s v="Bus tickets cannot be bought on bus, buy from a Tobacco shop.Take bus 5120 at Vietri Sul Mare to Amalfi and switch at Amalfi to 5110 for Ravello"/>
  </r>
  <r>
    <x v="7"/>
    <d v="2022-10-07T00:00:00"/>
    <d v="1899-12-30T10:00:00"/>
    <s v="Wander Ravello (Duomo di Ravello)"/>
    <x v="5"/>
    <m/>
    <m/>
    <n v="0"/>
    <n v="0"/>
    <m/>
    <n v="0"/>
    <m/>
  </r>
  <r>
    <x v="7"/>
    <d v="2022-10-07T00:00:00"/>
    <d v="1899-12-30T11:00:00"/>
    <s v="Lunch (Find a sandwich shop)"/>
    <x v="1"/>
    <m/>
    <m/>
    <n v="15"/>
    <n v="20.7"/>
    <m/>
    <n v="0"/>
    <m/>
  </r>
  <r>
    <x v="7"/>
    <d v="2022-10-07T00:00:00"/>
    <d v="1899-12-30T12:00:00"/>
    <s v="Villa Cimbrone and Terrazza dell'Infinito (9am-7pm)"/>
    <x v="5"/>
    <s v="9min walk"/>
    <m/>
    <n v="20"/>
    <n v="27.599999999999998"/>
    <m/>
    <n v="0"/>
    <m/>
  </r>
  <r>
    <x v="7"/>
    <d v="2022-10-07T00:00:00"/>
    <d v="1899-12-30T13:00:00"/>
    <s v="Villa Rufolo (9am-7:30pm)"/>
    <x v="5"/>
    <s v="9min walk"/>
    <m/>
    <n v="20"/>
    <n v="27.599999999999998"/>
    <m/>
    <n v="0"/>
    <m/>
  </r>
  <r>
    <x v="7"/>
    <d v="2022-10-07T00:00:00"/>
    <d v="1899-12-30T14:00:00"/>
    <s v="Gelato at Bar Klingsor"/>
    <x v="1"/>
    <s v="1min walk"/>
    <m/>
    <n v="5"/>
    <n v="6.8999999999999995"/>
    <m/>
    <n v="0"/>
    <m/>
  </r>
  <r>
    <x v="7"/>
    <d v="2022-10-07T00:00:00"/>
    <d v="1899-12-30T15:00:00"/>
    <s v="Bus to Amalfi"/>
    <x v="2"/>
    <s v="27min bus"/>
    <m/>
    <n v="8"/>
    <n v="11.04"/>
    <m/>
    <n v="0"/>
    <s v="Take 5110 from Ravello to Amalfi"/>
  </r>
  <r>
    <x v="7"/>
    <d v="2022-10-07T00:00:00"/>
    <d v="1899-12-30T16:00:00"/>
    <s v="Snack at Cuoppo d'Amalfi"/>
    <x v="1"/>
    <s v="1min walk"/>
    <m/>
    <n v="15"/>
    <n v="20.7"/>
    <m/>
    <n v="0"/>
    <m/>
  </r>
  <r>
    <x v="7"/>
    <d v="2022-10-07T00:00:00"/>
    <d v="1899-12-30T17:00:00"/>
    <s v="Ferry to Vietri sur Mare"/>
    <x v="2"/>
    <s v="45min ferry"/>
    <m/>
    <n v="16"/>
    <n v="22.08"/>
    <m/>
    <n v="0"/>
    <s v="https://www.travelmar.it/en/index"/>
  </r>
  <r>
    <x v="7"/>
    <d v="2022-10-07T00:00:00"/>
    <d v="1899-12-30T18:00:00"/>
    <m/>
    <x v="0"/>
    <m/>
    <m/>
    <m/>
    <n v="0"/>
    <m/>
    <n v="0"/>
    <m/>
  </r>
  <r>
    <x v="7"/>
    <d v="2022-10-07T00:00:00"/>
    <d v="1899-12-30T19:00:00"/>
    <s v="Dinner at Airbnb (Groceries)"/>
    <x v="1"/>
    <s v="15min drive"/>
    <m/>
    <n v="30"/>
    <n v="41.4"/>
    <m/>
    <n v="0"/>
    <m/>
  </r>
  <r>
    <x v="7"/>
    <d v="2022-10-07T00:00:00"/>
    <d v="1899-12-30T20:00:00"/>
    <m/>
    <x v="0"/>
    <m/>
    <m/>
    <m/>
    <n v="0"/>
    <m/>
    <n v="0"/>
    <m/>
  </r>
  <r>
    <x v="7"/>
    <d v="2022-10-07T00:00:00"/>
    <d v="1899-12-30T21:00:00"/>
    <s v="Airbnb"/>
    <x v="4"/>
    <m/>
    <m/>
    <n v="100"/>
    <n v="138"/>
    <m/>
    <n v="0"/>
    <s v="Località Borrello, Cava de' Tirreni, Campania 84013, Italy"/>
  </r>
  <r>
    <x v="7"/>
    <d v="2022-10-07T00:00:00"/>
    <d v="1899-12-30T22:00:00"/>
    <s v="Parking/Tolls"/>
    <x v="3"/>
    <m/>
    <m/>
    <n v="25"/>
    <n v="34.5"/>
    <m/>
    <n v="0"/>
    <m/>
  </r>
  <r>
    <x v="8"/>
    <d v="2022-10-08T00:00:00"/>
    <d v="1899-12-30T08:00:00"/>
    <m/>
    <x v="0"/>
    <m/>
    <m/>
    <m/>
    <n v="0"/>
    <m/>
    <n v="0"/>
    <m/>
  </r>
  <r>
    <x v="8"/>
    <d v="2022-10-08T00:00:00"/>
    <d v="1899-12-30T09:00:00"/>
    <s v="Drive to Airport"/>
    <x v="2"/>
    <s v="50min drive"/>
    <m/>
    <n v="0"/>
    <n v="0"/>
    <m/>
    <n v="0"/>
    <m/>
  </r>
  <r>
    <x v="8"/>
    <d v="2022-10-08T00:00:00"/>
    <d v="1899-12-30T10:00:00"/>
    <s v="Gas for Car"/>
    <x v="3"/>
    <m/>
    <m/>
    <n v="100"/>
    <n v="138"/>
    <m/>
    <n v="0"/>
    <m/>
  </r>
  <r>
    <x v="8"/>
    <d v="2022-10-08T00:00:00"/>
    <d v="1899-12-30T11:00:00"/>
    <m/>
    <x v="0"/>
    <m/>
    <m/>
    <m/>
    <n v="0"/>
    <m/>
    <n v="0"/>
    <m/>
  </r>
  <r>
    <x v="8"/>
    <d v="2022-10-08T00:00:00"/>
    <d v="1899-12-30T12:00:00"/>
    <s v="Naples to Lisbon Flight"/>
    <x v="2"/>
    <m/>
    <m/>
    <n v="350"/>
    <n v="482.99999999999994"/>
    <m/>
    <n v="0"/>
    <m/>
  </r>
  <r>
    <x v="8"/>
    <d v="2022-10-08T00:00:00"/>
    <d v="1899-12-30T13:00:00"/>
    <m/>
    <x v="0"/>
    <m/>
    <m/>
    <m/>
    <n v="0"/>
    <m/>
    <n v="0"/>
    <m/>
  </r>
  <r>
    <x v="8"/>
    <d v="2022-10-08T00:00:00"/>
    <d v="1899-12-30T14:00:00"/>
    <m/>
    <x v="0"/>
    <m/>
    <m/>
    <m/>
    <n v="0"/>
    <m/>
    <n v="0"/>
    <m/>
  </r>
  <r>
    <x v="8"/>
    <d v="2022-10-08T00:00:00"/>
    <d v="1899-12-30T15:00:00"/>
    <m/>
    <x v="0"/>
    <m/>
    <m/>
    <m/>
    <n v="0"/>
    <m/>
    <n v="0"/>
    <m/>
  </r>
  <r>
    <x v="8"/>
    <d v="2022-10-08T00:00:00"/>
    <d v="1899-12-30T16:00:00"/>
    <m/>
    <x v="0"/>
    <m/>
    <m/>
    <m/>
    <n v="0"/>
    <m/>
    <n v="0"/>
    <m/>
  </r>
  <r>
    <x v="8"/>
    <d v="2022-10-08T00:00:00"/>
    <d v="1899-12-30T17:00:00"/>
    <m/>
    <x v="0"/>
    <m/>
    <m/>
    <m/>
    <n v="0"/>
    <m/>
    <n v="0"/>
    <m/>
  </r>
  <r>
    <x v="8"/>
    <d v="2022-10-08T00:00:00"/>
    <d v="1899-12-30T18:00:00"/>
    <m/>
    <x v="0"/>
    <m/>
    <m/>
    <m/>
    <n v="0"/>
    <m/>
    <n v="0"/>
    <m/>
  </r>
  <r>
    <x v="8"/>
    <d v="2022-10-08T00:00:00"/>
    <d v="1899-12-30T19:00:00"/>
    <m/>
    <x v="0"/>
    <m/>
    <m/>
    <m/>
    <n v="0"/>
    <m/>
    <n v="0"/>
    <m/>
  </r>
  <r>
    <x v="8"/>
    <d v="2022-10-08T00:00:00"/>
    <d v="1899-12-30T20:00:00"/>
    <m/>
    <x v="0"/>
    <m/>
    <m/>
    <m/>
    <n v="0"/>
    <m/>
    <n v="0"/>
    <m/>
  </r>
  <r>
    <x v="8"/>
    <d v="2022-10-08T00:00:00"/>
    <d v="1899-12-30T21:00:00"/>
    <m/>
    <x v="0"/>
    <m/>
    <m/>
    <m/>
    <n v="0"/>
    <m/>
    <n v="0"/>
    <m/>
  </r>
  <r>
    <x v="8"/>
    <d v="2022-10-08T00:00:00"/>
    <d v="1899-12-30T22:00:00"/>
    <s v="Parking/Tolls"/>
    <x v="3"/>
    <m/>
    <m/>
    <n v="3"/>
    <n v="4.1399999999999997"/>
    <m/>
    <n v="0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 Table 1 4" cacheId="92" applyNumberFormats="0" applyBorderFormats="0" applyFontFormats="0" applyPatternFormats="0" applyAlignmentFormats="0" applyWidthHeightFormats="0" dataCaption="" updatedVersion="4" compact="0" compactData="0">
  <location ref="F20:H31" firstHeaderRow="1" firstDataRow="2" firstDataCol="1"/>
  <pivotFields count="11">
    <pivotField name="Day" axis="axisRow" compact="0" numFmtId="1" outline="0" multipleItemSelectionAllowed="1" showAll="0" sortType="ascending">
      <items count="10"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Date" compact="0" numFmtId="164" outline="0" multipleItemSelectionAllowed="1" showAll="0"/>
    <pivotField name="Time" compact="0" numFmtId="165" outline="0" multipleItemSelectionAllowed="1" showAll="0"/>
    <pivotField name="Activity" compact="0" outline="0" multipleItemSelectionAllowed="1" showAll="0"/>
    <pivotField name="Category" compact="0" outline="0" multipleItemSelectionAllowed="1" showAll="0"/>
    <pivotField name="Travel Time" compact="0" outline="0" multipleItemSelectionAllowed="1" showAll="0"/>
    <pivotField name="Budget Cost (Euro)" compact="0" outline="0" multipleItemSelectionAllowed="1" showAll="0"/>
    <pivotField name="Budget Cost ($CAD)" dataField="1" compact="0" numFmtId="44" outline="0" multipleItemSelectionAllowed="1" showAll="0"/>
    <pivotField name="Actual Cost (Euro)" compact="0" outline="0" multipleItemSelectionAllowed="1" showAll="0"/>
    <pivotField name="Actual Cost ($CAD)" dataField="1" compact="0" numFmtId="44" outline="0" multipleItemSelectionAllowed="1" showAll="0"/>
    <pivotField name="Notes" compact="0" outline="0" multipleItemSelectionAllowed="1" showAll="0"/>
  </pivotFields>
  <rowFields count="1">
    <field x="0"/>
  </rowFields>
  <row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Budget Cost ($CAD)" fld="7" baseField="0"/>
    <dataField name="Sum of Actual Cost ($CAD)" fld="9" baseField="0"/>
  </dataFields>
  <pivotTableStyleInfo showRowHeaders="1" showColHeaders="1" showRowStripes="0" showColStripes="0" showLastColumn="1"/>
</pivotTableDefinition>
</file>

<file path=xl/pivotTables/pivotTable2.xml><?xml version="1.0" encoding="utf-8"?>
<pivotTableDefinition xmlns="http://schemas.openxmlformats.org/spreadsheetml/2006/main" name="Pivot Table 1" cacheId="96" applyNumberFormats="0" applyBorderFormats="0" applyFontFormats="0" applyPatternFormats="0" applyAlignmentFormats="0" applyWidthHeightFormats="0" dataCaption="" updatedVersion="4" compact="0" compactData="0">
  <location ref="B2:D10" firstHeaderRow="1" firstDataRow="2" firstDataCol="1"/>
  <pivotFields count="12">
    <pivotField name="Day" compact="0" numFmtId="1" outline="0" multipleItemSelectionAllowed="1" showAll="0"/>
    <pivotField name="Date" compact="0" numFmtId="164" outline="0" multipleItemSelectionAllowed="1" showAll="0"/>
    <pivotField name="Time" compact="0" numFmtId="165" outline="0" multipleItemSelectionAllowed="1" showAll="0"/>
    <pivotField name="Activity" compact="0" outline="0" multipleItemSelectionAllowed="1" showAll="0"/>
    <pivotField name="Category" axis="axisRow" compact="0" outline="0" multipleItemSelectionAllowed="1" showAll="0" sortType="ascending">
      <items count="7">
        <item x="4"/>
        <item x="5"/>
        <item x="3"/>
        <item x="1"/>
        <item x="2"/>
        <item x="0"/>
        <item t="default"/>
      </items>
    </pivotField>
    <pivotField name="Travel Time" compact="0" outline="0" multipleItemSelectionAllowed="1" showAll="0"/>
    <pivotField name="Transit" compact="0" outline="0" multipleItemSelectionAllowed="1" showAll="0"/>
    <pivotField name="Budget Cost (Euro)" compact="0" outline="0" multipleItemSelectionAllowed="1" showAll="0"/>
    <pivotField name="Budget Cost ($CAD)" dataField="1" compact="0" numFmtId="44" outline="0" multipleItemSelectionAllowed="1" showAll="0"/>
    <pivotField name="Actual Cost (Euro)" compact="0" outline="0" multipleItemSelectionAllowed="1" showAll="0"/>
    <pivotField name="Actual Cost ($CAD)" dataField="1" compact="0" numFmtId="44" outline="0" multipleItemSelectionAllowed="1" showAll="0"/>
    <pivotField name="Notes" compact="0" outline="0" multipleItemSelectionAllowed="1" showAll="0"/>
  </pivotFields>
  <rowFields count="1">
    <field x="4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Budget Cost ($CAD)" fld="8" baseField="0"/>
    <dataField name="SUM of Actual Cost ($CAD)" fld="10" baseField="0"/>
  </dataFields>
  <pivotTableStyleInfo showRowHeaders="1" showColHeaders="1" showRowStripes="0" showColStripes="0" showLastColumn="1"/>
</pivotTableDefinition>
</file>

<file path=xl/pivotTables/pivotTable3.xml><?xml version="1.0" encoding="utf-8"?>
<pivotTableDefinition xmlns="http://schemas.openxmlformats.org/spreadsheetml/2006/main" name="Pivot Table 1 2" cacheId="96" applyNumberFormats="0" applyBorderFormats="0" applyFontFormats="0" applyPatternFormats="0" applyAlignmentFormats="0" applyWidthHeightFormats="0" dataCaption="" updatedVersion="4" compact="0" compactData="0">
  <location ref="F2:H13" firstHeaderRow="1" firstDataRow="2" firstDataCol="1"/>
  <pivotFields count="12">
    <pivotField name="Day" axis="axisRow" compact="0" numFmtId="1" outline="0" multipleItemSelectionAllowed="1" showAll="0" sortType="ascending">
      <items count="10"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Date" compact="0" numFmtId="164" outline="0" multipleItemSelectionAllowed="1" showAll="0"/>
    <pivotField name="Time" compact="0" numFmtId="165" outline="0" multipleItemSelectionAllowed="1" showAll="0"/>
    <pivotField name="Activity" compact="0" outline="0" multipleItemSelectionAllowed="1" showAll="0"/>
    <pivotField name="Category" compact="0" outline="0" multipleItemSelectionAllowed="1" showAll="0"/>
    <pivotField name="Travel Time" compact="0" outline="0" multipleItemSelectionAllowed="1" showAll="0"/>
    <pivotField name="Transit" compact="0" outline="0" multipleItemSelectionAllowed="1" showAll="0"/>
    <pivotField name="Budget Cost (Euro)" compact="0" outline="0" multipleItemSelectionAllowed="1" showAll="0"/>
    <pivotField name="Budget Cost ($CAD)" dataField="1" compact="0" numFmtId="44" outline="0" multipleItemSelectionAllowed="1" showAll="0"/>
    <pivotField name="Actual Cost (Euro)" compact="0" outline="0" multipleItemSelectionAllowed="1" showAll="0"/>
    <pivotField name="Actual Cost ($CAD)" dataField="1" compact="0" numFmtId="44" outline="0" multipleItemSelectionAllowed="1" showAll="0"/>
    <pivotField name="Notes" compact="0" outline="0" multipleItemSelectionAllowed="1" showAll="0"/>
  </pivotFields>
  <rowFields count="1">
    <field x="0"/>
  </rowFields>
  <row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Budget Cost ($CAD)" fld="8" baseField="0" baseItem="0"/>
    <dataField name="Sum of Actual Cost ($CAD)" fld="10" baseField="0"/>
  </dataFields>
  <pivotTableStyleInfo showRowHeaders="1" showColHeaders="1" showRowStripes="0" showColStripes="0" showLastColumn="1"/>
</pivotTableDefinition>
</file>

<file path=xl/pivotTables/pivotTable4.xml><?xml version="1.0" encoding="utf-8"?>
<pivotTableDefinition xmlns="http://schemas.openxmlformats.org/spreadsheetml/2006/main" name="Pivot Table 1 3" cacheId="92" applyNumberFormats="0" applyBorderFormats="0" applyFontFormats="0" applyPatternFormats="0" applyAlignmentFormats="0" applyWidthHeightFormats="0" dataCaption="" updatedVersion="4" compact="0" compactData="0">
  <location ref="B20:D27" firstHeaderRow="1" firstDataRow="2" firstDataCol="1"/>
  <pivotFields count="11">
    <pivotField name="Day" compact="0" numFmtId="1" outline="0" multipleItemSelectionAllowed="1" showAll="0"/>
    <pivotField name="Date" compact="0" numFmtId="164" outline="0" multipleItemSelectionAllowed="1" showAll="0"/>
    <pivotField name="Time" compact="0" numFmtId="165" outline="0" multipleItemSelectionAllowed="1" showAll="0"/>
    <pivotField name="Activity" compact="0" outline="0" multipleItemSelectionAllowed="1" showAll="0"/>
    <pivotField name="Category" axis="axisRow" compact="0" outline="0" multipleItemSelectionAllowed="1" showAll="0" sortType="ascending">
      <items count="6">
        <item x="4"/>
        <item x="1"/>
        <item x="2"/>
        <item x="0"/>
        <item x="3"/>
        <item t="default"/>
      </items>
    </pivotField>
    <pivotField name="Travel Time" compact="0" outline="0" multipleItemSelectionAllowed="1" showAll="0"/>
    <pivotField name="Budget Cost (Euro)" compact="0" outline="0" multipleItemSelectionAllowed="1" showAll="0"/>
    <pivotField name="Budget Cost ($CAD)" dataField="1" compact="0" numFmtId="44" outline="0" multipleItemSelectionAllowed="1" showAll="0"/>
    <pivotField name="Actual Cost (Euro)" compact="0" outline="0" multipleItemSelectionAllowed="1" showAll="0"/>
    <pivotField name="Actual Cost ($CAD)" dataField="1" compact="0" numFmtId="44" outline="0" multipleItemSelectionAllowed="1" showAll="0"/>
    <pivotField name="Notes" compact="0" outline="0" multipleItemSelectionAllowed="1" showAll="0"/>
  </pivotFields>
  <rowFields count="1">
    <field x="4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Budget Cost ($CAD)" fld="7" baseField="0"/>
    <dataField name="SUM of Actual Cost ($CAD)" fld="9" baseField="0"/>
  </dataFields>
  <pivotTableStyleInfo showRowHeaders="1" showColHeaders="1" showRowStripes="0" showColStripes="0" showLastColumn="1"/>
</pivotTableDefinition>
</file>

<file path=xl/tables/table1.xml><?xml version="1.0" encoding="utf-8"?>
<table xmlns="http://schemas.openxmlformats.org/spreadsheetml/2006/main" id="1" name="Table_1" displayName="Table_1" ref="A7:L143">
  <tableColumns count="12">
    <tableColumn id="1" name="Day"/>
    <tableColumn id="2" name="Date"/>
    <tableColumn id="3" name="Time"/>
    <tableColumn id="4" name="Activity"/>
    <tableColumn id="5" name="Category"/>
    <tableColumn id="6" name="Travel Time"/>
    <tableColumn id="7" name="Transit"/>
    <tableColumn id="8" name="Budget Cost (Euro)"/>
    <tableColumn id="9" name="Budget Cost ($CAD)"/>
    <tableColumn id="10" name="Actual Cost (Euro)"/>
    <tableColumn id="11" name="Actual Cost ($CAD)"/>
    <tableColumn id="12" name="Notes"/>
  </tableColumns>
  <tableStyleInfo name="Italy-style" showFirstColumn="1" showLastColumn="1" showRowStripes="1" showColumnStripes="0"/>
</table>
</file>

<file path=xl/tables/table2.xml><?xml version="1.0" encoding="utf-8"?>
<table xmlns="http://schemas.openxmlformats.org/spreadsheetml/2006/main" id="2" name="Table_2" displayName="Table_2" ref="D147:L159" headerRowCount="0">
  <tableColumns count="9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  <tableColumn id="9" name="Column9"/>
  </tableColumns>
  <tableStyleInfo name="Italy-style 2" showFirstColumn="1" showLastColumn="1" showRowStripes="1" showColumnStripes="0"/>
</table>
</file>

<file path=xl/tables/table3.xml><?xml version="1.0" encoding="utf-8"?>
<table xmlns="http://schemas.openxmlformats.org/spreadsheetml/2006/main" id="11" name="Table_212" displayName="Table_212" ref="D160:L172" headerRowCount="0">
  <tableColumns count="9">
    <tableColumn id="1" name="Column1"/>
    <tableColumn id="2" name="Column2"/>
    <tableColumn id="3" name="Column3"/>
    <tableColumn id="4" name="Column4"/>
    <tableColumn id="5" name="Column5"/>
    <tableColumn id="6" name="Column6">
      <calculatedColumnFormula>Italy!$H160*1.38</calculatedColumnFormula>
    </tableColumn>
    <tableColumn id="7" name="Column7"/>
    <tableColumn id="8" name="Column8">
      <calculatedColumnFormula>Italy!$J160*1.38</calculatedColumnFormula>
    </tableColumn>
    <tableColumn id="9" name="Column9"/>
  </tableColumns>
  <tableStyleInfo name="Italy-style 2" showFirstColumn="1" showLastColumn="1" showRowStripes="1" showColumnStripes="0"/>
</table>
</file>

<file path=xl/tables/table4.xml><?xml version="1.0" encoding="utf-8"?>
<table xmlns="http://schemas.openxmlformats.org/spreadsheetml/2006/main" id="12" name="Table_213" displayName="Table_213" ref="D173:L185" headerRowCount="0">
  <tableColumns count="9">
    <tableColumn id="1" name="Column1"/>
    <tableColumn id="2" name="Column2"/>
    <tableColumn id="3" name="Column3"/>
    <tableColumn id="4" name="Column4"/>
    <tableColumn id="5" name="Column5"/>
    <tableColumn id="6" name="Column6">
      <calculatedColumnFormula>Italy!$H173*1.38</calculatedColumnFormula>
    </tableColumn>
    <tableColumn id="7" name="Column7"/>
    <tableColumn id="8" name="Column8">
      <calculatedColumnFormula>Italy!$J173*1.38</calculatedColumnFormula>
    </tableColumn>
    <tableColumn id="9" name="Column9"/>
  </tableColumns>
  <tableStyleInfo name="Italy-style 2" showFirstColumn="1" showLastColumn="1" showRowStripes="1" showColumnStripes="0"/>
</table>
</file>

<file path=xl/tables/table5.xml><?xml version="1.0" encoding="utf-8"?>
<table xmlns="http://schemas.openxmlformats.org/spreadsheetml/2006/main" id="13" name="Table_21314" displayName="Table_21314" ref="D186:L198" headerRowCount="0">
  <tableColumns count="9">
    <tableColumn id="1" name="Column1"/>
    <tableColumn id="2" name="Column2"/>
    <tableColumn id="3" name="Column3"/>
    <tableColumn id="4" name="Column4"/>
    <tableColumn id="5" name="Column5"/>
    <tableColumn id="6" name="Column6">
      <calculatedColumnFormula>Italy!$H186*1.38</calculatedColumnFormula>
    </tableColumn>
    <tableColumn id="7" name="Column7"/>
    <tableColumn id="8" name="Column8">
      <calculatedColumnFormula>Italy!$J186*1.38</calculatedColumnFormula>
    </tableColumn>
    <tableColumn id="9" name="Column9"/>
  </tableColumns>
  <tableStyleInfo name="Italy-style 2" showFirstColumn="1" showLastColumn="1" showRowStripes="1" showColumnStripes="0"/>
</table>
</file>

<file path=xl/tables/table6.xml><?xml version="1.0" encoding="utf-8"?>
<table xmlns="http://schemas.openxmlformats.org/spreadsheetml/2006/main" id="3" name="Table_3" displayName="Table_3" ref="D3:G3" headerRowCount="0">
  <tableColumns count="4">
    <tableColumn id="1" name="Column1"/>
    <tableColumn id="2" name="Column2"/>
    <tableColumn id="3" name="Column3"/>
    <tableColumn id="4" name="Column4"/>
  </tableColumns>
  <tableStyleInfo name="Portugal-style" showFirstColumn="1" showLastColumn="1" showRowStripes="1" showColumnStripes="0"/>
</table>
</file>

<file path=xl/tables/table7.xml><?xml version="1.0" encoding="utf-8"?>
<table xmlns="http://schemas.openxmlformats.org/spreadsheetml/2006/main" id="4" name="Table_4" displayName="Table_4" ref="A7:K138" headerRowDxfId="2" headerRowBorderDxfId="1" tableBorderDxfId="0">
  <tableColumns count="11">
    <tableColumn id="1" name="Day"/>
    <tableColumn id="2" name="Date"/>
    <tableColumn id="3" name="Time"/>
    <tableColumn id="4" name="Activity"/>
    <tableColumn id="5" name="Category"/>
    <tableColumn id="6" name="Travel Time"/>
    <tableColumn id="7" name="Budget Cost (Euro)"/>
    <tableColumn id="8" name="Budget Cost ($CAD)"/>
    <tableColumn id="9" name="Actual Cost (Euro)"/>
    <tableColumn id="10" name="Actual Cost ($CAD)"/>
    <tableColumn id="11" name="Notes"/>
  </tableColumns>
  <tableStyleInfo name="Portugal-style 2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4" Type="http://schemas.openxmlformats.org/officeDocument/2006/relationships/table" Target="../tables/table4.xml"/><Relationship Id="rId5" Type="http://schemas.openxmlformats.org/officeDocument/2006/relationships/table" Target="../tables/table5.xml"/><Relationship Id="rId1" Type="http://schemas.openxmlformats.org/officeDocument/2006/relationships/table" Target="../tables/table1.xml"/><Relationship Id="rId2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4" Type="http://schemas.openxmlformats.org/officeDocument/2006/relationships/table" Target="../tables/table7.xml"/><Relationship Id="rId1" Type="http://schemas.openxmlformats.org/officeDocument/2006/relationships/hyperlink" Target="https://www.golisbon.com/Lisboa-Card/LisboaCard.pdf" TargetMode="External"/><Relationship Id="rId2" Type="http://schemas.openxmlformats.org/officeDocument/2006/relationships/hyperlink" Target="https://www.getyourguide.com/porto-l151/around-the-douro-valley-all-included-t73660/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4" Type="http://schemas.openxmlformats.org/officeDocument/2006/relationships/pivotTable" Target="../pivotTables/pivotTable4.xml"/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1"/>
  <sheetViews>
    <sheetView workbookViewId="0">
      <selection activeCell="D3" sqref="D3"/>
    </sheetView>
  </sheetViews>
  <sheetFormatPr baseColWidth="10" defaultColWidth="12.6640625" defaultRowHeight="15" customHeight="1" x14ac:dyDescent="0.15"/>
  <cols>
    <col min="1" max="1" width="20.5" customWidth="1"/>
    <col min="2" max="2" width="17.83203125" customWidth="1"/>
    <col min="3" max="3" width="21.83203125" customWidth="1"/>
    <col min="4" max="4" width="19.1640625" customWidth="1"/>
    <col min="5" max="5" width="18.1640625" customWidth="1"/>
    <col min="6" max="6" width="47.5" customWidth="1"/>
    <col min="7" max="26" width="10.6640625" customWidth="1"/>
  </cols>
  <sheetData>
    <row r="1" spans="1:6" ht="12.75" customHeight="1" x14ac:dyDescent="0.1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spans="1:6" ht="12.75" customHeight="1" x14ac:dyDescent="0.15">
      <c r="A2" s="4" t="s">
        <v>266</v>
      </c>
      <c r="B2" s="5">
        <v>0.76736111111111116</v>
      </c>
      <c r="C2" s="6" t="s">
        <v>6</v>
      </c>
      <c r="D2" s="6" t="s">
        <v>7</v>
      </c>
      <c r="E2" s="6"/>
      <c r="F2" s="7"/>
    </row>
    <row r="3" spans="1:6" ht="12.75" customHeight="1" x14ac:dyDescent="0.15">
      <c r="A3" s="4" t="s">
        <v>267</v>
      </c>
      <c r="B3" s="5">
        <v>0.55208333333333337</v>
      </c>
      <c r="C3" s="6" t="s">
        <v>8</v>
      </c>
      <c r="D3" s="6" t="s">
        <v>9</v>
      </c>
      <c r="E3" s="6"/>
      <c r="F3" s="7"/>
    </row>
    <row r="4" spans="1:6" ht="12.75" customHeight="1" x14ac:dyDescent="0.15">
      <c r="A4" s="4" t="s">
        <v>267</v>
      </c>
      <c r="B4" s="5">
        <v>0.63194444444444442</v>
      </c>
      <c r="C4" s="6" t="s">
        <v>6</v>
      </c>
      <c r="D4" s="6" t="s">
        <v>9</v>
      </c>
      <c r="E4" s="6"/>
      <c r="F4" s="7"/>
    </row>
    <row r="5" spans="1:6" ht="12.75" customHeight="1" x14ac:dyDescent="0.15">
      <c r="A5" s="4" t="s">
        <v>267</v>
      </c>
      <c r="B5" s="5">
        <v>0.69791666666666663</v>
      </c>
      <c r="C5" s="6" t="s">
        <v>8</v>
      </c>
      <c r="D5" s="6" t="s">
        <v>10</v>
      </c>
      <c r="E5" s="6"/>
      <c r="F5" s="7"/>
    </row>
    <row r="6" spans="1:6" ht="12.75" customHeight="1" x14ac:dyDescent="0.15">
      <c r="A6" s="4" t="s">
        <v>268</v>
      </c>
      <c r="B6" s="5"/>
      <c r="C6" s="6"/>
      <c r="D6" s="6"/>
      <c r="E6" s="6"/>
      <c r="F6" s="7"/>
    </row>
    <row r="7" spans="1:6" ht="12.75" customHeight="1" x14ac:dyDescent="0.15">
      <c r="A7" s="4" t="s">
        <v>268</v>
      </c>
      <c r="B7" s="5"/>
      <c r="C7" s="6"/>
      <c r="D7" s="6"/>
      <c r="E7" s="6"/>
      <c r="F7" s="7"/>
    </row>
    <row r="8" spans="1:6" ht="12.75" customHeight="1" x14ac:dyDescent="0.15">
      <c r="A8" s="4" t="s">
        <v>269</v>
      </c>
      <c r="B8" s="5"/>
      <c r="C8" s="6"/>
      <c r="D8" s="6"/>
      <c r="E8" s="6"/>
      <c r="F8" s="7"/>
    </row>
    <row r="9" spans="1:6" ht="12.75" customHeight="1" x14ac:dyDescent="0.15">
      <c r="A9" s="4" t="s">
        <v>270</v>
      </c>
      <c r="B9" s="5"/>
      <c r="C9" s="6"/>
      <c r="D9" s="6"/>
      <c r="E9" s="6"/>
      <c r="F9" s="7"/>
    </row>
    <row r="10" spans="1:6" ht="12.75" customHeight="1" x14ac:dyDescent="0.15">
      <c r="A10" s="4" t="s">
        <v>271</v>
      </c>
      <c r="B10" s="5"/>
      <c r="C10" s="6"/>
      <c r="D10" s="6"/>
      <c r="E10" s="6"/>
      <c r="F10" s="7"/>
    </row>
    <row r="11" spans="1:6" ht="12.75" customHeight="1" x14ac:dyDescent="0.15">
      <c r="A11" s="4" t="s">
        <v>272</v>
      </c>
      <c r="B11" s="5"/>
      <c r="C11" s="6"/>
      <c r="D11" s="6"/>
      <c r="E11" s="6"/>
      <c r="F11" s="7"/>
    </row>
    <row r="12" spans="1:6" ht="12.75" customHeight="1" x14ac:dyDescent="0.15">
      <c r="A12" s="4" t="s">
        <v>273</v>
      </c>
      <c r="B12" s="8">
        <v>0.52083333333333337</v>
      </c>
      <c r="C12" s="9" t="s">
        <v>6</v>
      </c>
      <c r="D12" s="9" t="s">
        <v>10</v>
      </c>
      <c r="E12" s="6"/>
      <c r="F12" s="7"/>
    </row>
    <row r="13" spans="1:6" ht="12.75" customHeight="1" x14ac:dyDescent="0.15">
      <c r="A13" s="4" t="s">
        <v>273</v>
      </c>
      <c r="B13" s="8">
        <v>0.61458333333333337</v>
      </c>
      <c r="C13" s="9" t="s">
        <v>8</v>
      </c>
      <c r="D13" s="9" t="s">
        <v>11</v>
      </c>
      <c r="E13" s="6"/>
      <c r="F13" s="7"/>
    </row>
    <row r="14" spans="1:6" ht="12.75" customHeight="1" x14ac:dyDescent="0.15">
      <c r="A14" s="10" t="s">
        <v>274</v>
      </c>
      <c r="B14" s="5"/>
      <c r="C14" s="9"/>
      <c r="D14" s="9"/>
      <c r="E14" s="6"/>
      <c r="F14" s="7"/>
    </row>
    <row r="15" spans="1:6" ht="12.75" customHeight="1" x14ac:dyDescent="0.15">
      <c r="A15" s="4" t="s">
        <v>275</v>
      </c>
      <c r="B15" s="5"/>
      <c r="C15" s="6"/>
      <c r="D15" s="6"/>
      <c r="E15" s="6"/>
      <c r="F15" s="7"/>
    </row>
    <row r="16" spans="1:6" ht="12.75" customHeight="1" x14ac:dyDescent="0.15">
      <c r="A16" s="4" t="s">
        <v>276</v>
      </c>
      <c r="B16" s="5"/>
      <c r="C16" s="6"/>
      <c r="D16" s="6"/>
      <c r="E16" s="6"/>
      <c r="F16" s="7"/>
    </row>
    <row r="17" spans="1:6" ht="12.75" customHeight="1" x14ac:dyDescent="0.15">
      <c r="A17" s="4" t="s">
        <v>277</v>
      </c>
      <c r="B17" s="5"/>
      <c r="C17" s="6"/>
      <c r="D17" s="6"/>
      <c r="E17" s="6"/>
      <c r="F17" s="7"/>
    </row>
    <row r="18" spans="1:6" ht="12.75" customHeight="1" x14ac:dyDescent="0.15">
      <c r="A18" s="4" t="s">
        <v>278</v>
      </c>
      <c r="B18" s="5"/>
      <c r="C18" s="6"/>
      <c r="D18" s="6"/>
      <c r="E18" s="6"/>
      <c r="F18" s="7"/>
    </row>
    <row r="19" spans="1:6" ht="12.75" customHeight="1" x14ac:dyDescent="0.15">
      <c r="A19" s="4" t="s">
        <v>279</v>
      </c>
      <c r="B19" s="5"/>
      <c r="C19" s="6"/>
      <c r="D19" s="6"/>
      <c r="E19" s="6"/>
      <c r="F19" s="7"/>
    </row>
    <row r="20" spans="1:6" ht="12.75" customHeight="1" x14ac:dyDescent="0.15">
      <c r="A20" s="4" t="s">
        <v>280</v>
      </c>
      <c r="B20" s="5"/>
      <c r="C20" s="6"/>
      <c r="D20" s="6"/>
      <c r="E20" s="6"/>
      <c r="F20" s="7"/>
    </row>
    <row r="21" spans="1:6" ht="12.75" customHeight="1" x14ac:dyDescent="0.15">
      <c r="A21" s="4" t="s">
        <v>281</v>
      </c>
      <c r="B21" s="8">
        <v>0.28125</v>
      </c>
      <c r="C21" s="6" t="s">
        <v>6</v>
      </c>
      <c r="D21" s="6" t="s">
        <v>11</v>
      </c>
      <c r="E21" s="6"/>
      <c r="F21" s="7"/>
    </row>
    <row r="22" spans="1:6" ht="12.75" customHeight="1" x14ac:dyDescent="0.15">
      <c r="A22" s="4" t="s">
        <v>281</v>
      </c>
      <c r="B22" s="8">
        <v>0.44444444444444442</v>
      </c>
      <c r="C22" s="6" t="s">
        <v>8</v>
      </c>
      <c r="D22" s="6" t="s">
        <v>12</v>
      </c>
      <c r="E22" s="6"/>
      <c r="F22" s="7"/>
    </row>
    <row r="23" spans="1:6" ht="12.75" customHeight="1" x14ac:dyDescent="0.15">
      <c r="A23" s="4" t="s">
        <v>281</v>
      </c>
      <c r="B23" s="5">
        <v>0.55555555555555558</v>
      </c>
      <c r="C23" s="6" t="s">
        <v>6</v>
      </c>
      <c r="D23" s="6" t="s">
        <v>12</v>
      </c>
      <c r="E23" s="6"/>
      <c r="F23" s="7"/>
    </row>
    <row r="24" spans="1:6" ht="12.75" customHeight="1" x14ac:dyDescent="0.15">
      <c r="A24" s="4" t="s">
        <v>281</v>
      </c>
      <c r="B24" s="5">
        <v>0.59375</v>
      </c>
      <c r="C24" s="6" t="s">
        <v>8</v>
      </c>
      <c r="D24" s="6" t="s">
        <v>7</v>
      </c>
      <c r="E24" s="6"/>
      <c r="F24" s="7"/>
    </row>
    <row r="25" spans="1:6" ht="12.75" customHeight="1" x14ac:dyDescent="0.15"/>
    <row r="26" spans="1:6" ht="12.75" customHeight="1" x14ac:dyDescent="0.15"/>
    <row r="27" spans="1:6" ht="12.75" customHeight="1" x14ac:dyDescent="0.15"/>
    <row r="28" spans="1:6" ht="12.75" customHeight="1" x14ac:dyDescent="0.15"/>
    <row r="29" spans="1:6" ht="12.75" customHeight="1" x14ac:dyDescent="0.15"/>
    <row r="30" spans="1:6" ht="12.75" customHeight="1" x14ac:dyDescent="0.15"/>
    <row r="31" spans="1:6" ht="12.75" customHeight="1" x14ac:dyDescent="0.15"/>
    <row r="32" spans="1:6" ht="12.75" customHeight="1" x14ac:dyDescent="0.15"/>
    <row r="33" ht="12.75" customHeight="1" x14ac:dyDescent="0.15"/>
    <row r="34" ht="12.75" customHeight="1" x14ac:dyDescent="0.15"/>
    <row r="35" ht="12.75" customHeight="1" x14ac:dyDescent="0.15"/>
    <row r="36" ht="12.75" customHeight="1" x14ac:dyDescent="0.15"/>
    <row r="37" ht="12.75" customHeight="1" x14ac:dyDescent="0.15"/>
    <row r="38" ht="12.75" customHeight="1" x14ac:dyDescent="0.15"/>
    <row r="39" ht="12.75" customHeight="1" x14ac:dyDescent="0.15"/>
    <row r="40" ht="12.75" customHeight="1" x14ac:dyDescent="0.15"/>
    <row r="41" ht="12.75" customHeight="1" x14ac:dyDescent="0.15"/>
    <row r="42" ht="12.75" customHeight="1" x14ac:dyDescent="0.15"/>
    <row r="43" ht="12.75" customHeight="1" x14ac:dyDescent="0.15"/>
    <row r="44" ht="12.75" customHeight="1" x14ac:dyDescent="0.15"/>
    <row r="45" ht="12.75" customHeight="1" x14ac:dyDescent="0.15"/>
    <row r="46" ht="12.75" customHeight="1" x14ac:dyDescent="0.15"/>
    <row r="47" ht="12.75" customHeight="1" x14ac:dyDescent="0.15"/>
    <row r="48" ht="12.75" customHeight="1" x14ac:dyDescent="0.15"/>
    <row r="49" ht="12.75" customHeight="1" x14ac:dyDescent="0.15"/>
    <row r="50" ht="12.75" customHeight="1" x14ac:dyDescent="0.15"/>
    <row r="51" ht="12.75" customHeight="1" x14ac:dyDescent="0.15"/>
    <row r="52" ht="12.75" customHeight="1" x14ac:dyDescent="0.15"/>
    <row r="53" ht="12.75" customHeight="1" x14ac:dyDescent="0.15"/>
    <row r="54" ht="12.75" customHeight="1" x14ac:dyDescent="0.15"/>
    <row r="55" ht="12.75" customHeight="1" x14ac:dyDescent="0.15"/>
    <row r="56" ht="12.75" customHeight="1" x14ac:dyDescent="0.15"/>
    <row r="57" ht="12.75" customHeight="1" x14ac:dyDescent="0.15"/>
    <row r="58" ht="12.75" customHeight="1" x14ac:dyDescent="0.15"/>
    <row r="59" ht="12.75" customHeight="1" x14ac:dyDescent="0.15"/>
    <row r="60" ht="12.75" customHeight="1" x14ac:dyDescent="0.15"/>
    <row r="61" ht="12.75" customHeight="1" x14ac:dyDescent="0.15"/>
    <row r="62" ht="12.75" customHeight="1" x14ac:dyDescent="0.15"/>
    <row r="63" ht="12.75" customHeight="1" x14ac:dyDescent="0.15"/>
    <row r="64" ht="12.75" customHeight="1" x14ac:dyDescent="0.15"/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5" ht="12.75" customHeight="1" x14ac:dyDescent="0.15"/>
    <row r="76" ht="12.75" customHeight="1" x14ac:dyDescent="0.15"/>
    <row r="77" ht="12.75" customHeight="1" x14ac:dyDescent="0.15"/>
    <row r="78" ht="12.75" customHeight="1" x14ac:dyDescent="0.15"/>
    <row r="79" ht="12.75" customHeight="1" x14ac:dyDescent="0.15"/>
    <row r="80" ht="12.75" customHeight="1" x14ac:dyDescent="0.15"/>
    <row r="81" ht="12.75" customHeight="1" x14ac:dyDescent="0.15"/>
    <row r="82" ht="12.75" customHeight="1" x14ac:dyDescent="0.15"/>
    <row r="83" ht="12.75" customHeight="1" x14ac:dyDescent="0.15"/>
    <row r="84" ht="12.75" customHeight="1" x14ac:dyDescent="0.15"/>
    <row r="85" ht="12.75" customHeight="1" x14ac:dyDescent="0.15"/>
    <row r="86" ht="12.75" customHeight="1" x14ac:dyDescent="0.15"/>
    <row r="87" ht="12.75" customHeight="1" x14ac:dyDescent="0.15"/>
    <row r="88" ht="12.75" customHeight="1" x14ac:dyDescent="0.15"/>
    <row r="89" ht="12.75" customHeight="1" x14ac:dyDescent="0.15"/>
    <row r="90" ht="12.75" customHeight="1" x14ac:dyDescent="0.15"/>
    <row r="91" ht="12.75" customHeight="1" x14ac:dyDescent="0.15"/>
    <row r="92" ht="12.75" customHeight="1" x14ac:dyDescent="0.15"/>
    <row r="93" ht="12.75" customHeight="1" x14ac:dyDescent="0.15"/>
    <row r="94" ht="12.75" customHeight="1" x14ac:dyDescent="0.15"/>
    <row r="95" ht="12.75" customHeight="1" x14ac:dyDescent="0.15"/>
    <row r="96" ht="12.75" customHeight="1" x14ac:dyDescent="0.15"/>
    <row r="97" ht="12.75" customHeight="1" x14ac:dyDescent="0.15"/>
    <row r="98" ht="12.75" customHeight="1" x14ac:dyDescent="0.15"/>
    <row r="99" ht="12.75" customHeight="1" x14ac:dyDescent="0.15"/>
    <row r="100" ht="12.75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  <row r="973" ht="12.75" customHeight="1" x14ac:dyDescent="0.15"/>
    <row r="974" ht="12.75" customHeight="1" x14ac:dyDescent="0.15"/>
    <row r="975" ht="12.75" customHeight="1" x14ac:dyDescent="0.15"/>
    <row r="976" ht="12.75" customHeight="1" x14ac:dyDescent="0.15"/>
    <row r="977" ht="12.75" customHeight="1" x14ac:dyDescent="0.15"/>
    <row r="978" ht="12.75" customHeight="1" x14ac:dyDescent="0.15"/>
    <row r="979" ht="12.75" customHeight="1" x14ac:dyDescent="0.15"/>
    <row r="980" ht="12.75" customHeight="1" x14ac:dyDescent="0.15"/>
    <row r="981" ht="12.75" customHeight="1" x14ac:dyDescent="0.15"/>
    <row r="982" ht="12.75" customHeight="1" x14ac:dyDescent="0.15"/>
    <row r="983" ht="12.75" customHeight="1" x14ac:dyDescent="0.15"/>
    <row r="984" ht="12.75" customHeight="1" x14ac:dyDescent="0.15"/>
    <row r="985" ht="12.75" customHeight="1" x14ac:dyDescent="0.15"/>
    <row r="986" ht="12.75" customHeight="1" x14ac:dyDescent="0.15"/>
    <row r="987" ht="12.75" customHeight="1" x14ac:dyDescent="0.15"/>
    <row r="988" ht="12.75" customHeight="1" x14ac:dyDescent="0.15"/>
    <row r="989" ht="12.75" customHeight="1" x14ac:dyDescent="0.15"/>
    <row r="990" ht="12.75" customHeight="1" x14ac:dyDescent="0.15"/>
    <row r="991" ht="12.75" customHeight="1" x14ac:dyDescent="0.15"/>
    <row r="992" ht="12.75" customHeight="1" x14ac:dyDescent="0.15"/>
    <row r="993" ht="12.75" customHeight="1" x14ac:dyDescent="0.15"/>
    <row r="994" ht="12.75" customHeight="1" x14ac:dyDescent="0.15"/>
    <row r="995" ht="12.75" customHeight="1" x14ac:dyDescent="0.15"/>
    <row r="996" ht="12.75" customHeight="1" x14ac:dyDescent="0.15"/>
    <row r="997" ht="12.75" customHeight="1" x14ac:dyDescent="0.15"/>
    <row r="998" ht="12.75" customHeight="1" x14ac:dyDescent="0.15"/>
    <row r="999" ht="12.75" customHeight="1" x14ac:dyDescent="0.15"/>
    <row r="1000" ht="12.75" customHeight="1" x14ac:dyDescent="0.15"/>
    <row r="1001" ht="12.75" customHeight="1" x14ac:dyDescent="0.15"/>
  </sheetData>
  <conditionalFormatting sqref="B2:B3">
    <cfRule type="colorScale" priority="1">
      <colorScale>
        <cfvo type="min"/>
        <cfvo type="max"/>
        <color rgb="FF57BB8A"/>
        <color rgb="FFFFFFFF"/>
      </colorScale>
    </cfRule>
  </conditionalFormatting>
  <conditionalFormatting sqref="A1:A24 B1 C1:F24 B4:B24">
    <cfRule type="colorScale" priority="2">
      <colorScale>
        <cfvo type="min"/>
        <cfvo type="max"/>
        <color rgb="FF57BB8A"/>
        <color rgb="FFFFFFFF"/>
      </colorScale>
    </cfRule>
  </conditionalFormatting>
  <dataValidations count="1">
    <dataValidation type="list" allowBlank="1" showErrorMessage="1" sqref="C2:C24">
      <formula1>"Departure,Arrival,Overnight Trip"</formula1>
    </dataValidation>
  </dataValidation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2"/>
  <sheetViews>
    <sheetView showGridLines="0" topLeftCell="D17" workbookViewId="0">
      <selection activeCell="L79" sqref="L79"/>
    </sheetView>
  </sheetViews>
  <sheetFormatPr baseColWidth="10" defaultColWidth="12.6640625" defaultRowHeight="15" customHeight="1" x14ac:dyDescent="0.15"/>
  <cols>
    <col min="1" max="2" width="33.33203125" customWidth="1"/>
    <col min="3" max="3" width="13.5" customWidth="1"/>
    <col min="4" max="4" width="61.5" customWidth="1"/>
    <col min="5" max="5" width="18.5" customWidth="1"/>
    <col min="6" max="7" width="17" customWidth="1"/>
    <col min="8" max="8" width="18.6640625" customWidth="1"/>
    <col min="9" max="10" width="19" customWidth="1"/>
    <col min="11" max="11" width="20.33203125" customWidth="1"/>
    <col min="12" max="12" width="63" customWidth="1"/>
    <col min="13" max="26" width="14.5" customWidth="1"/>
  </cols>
  <sheetData>
    <row r="1" spans="1:12" ht="15" customHeight="1" x14ac:dyDescent="0.15">
      <c r="B1" s="11" t="s">
        <v>13</v>
      </c>
    </row>
    <row r="2" spans="1:12" ht="15" customHeight="1" x14ac:dyDescent="0.15">
      <c r="A2" s="12" t="s">
        <v>14</v>
      </c>
      <c r="B2" s="13">
        <v>6500</v>
      </c>
    </row>
    <row r="3" spans="1:12" ht="15" customHeight="1" x14ac:dyDescent="0.15">
      <c r="A3" s="12" t="s">
        <v>15</v>
      </c>
      <c r="B3" s="13">
        <f>I143</f>
        <v>6321.78</v>
      </c>
    </row>
    <row r="4" spans="1:12" ht="15" customHeight="1" x14ac:dyDescent="0.15">
      <c r="A4" s="14" t="s">
        <v>16</v>
      </c>
      <c r="B4" s="15">
        <f>B2-B3</f>
        <v>178.22000000000025</v>
      </c>
    </row>
    <row r="5" spans="1:12" ht="13" x14ac:dyDescent="0.15">
      <c r="A5" s="16" t="s">
        <v>17</v>
      </c>
      <c r="B5" s="17">
        <f>K143</f>
        <v>0</v>
      </c>
    </row>
    <row r="6" spans="1:12" ht="15" customHeight="1" thickBot="1" x14ac:dyDescent="0.2"/>
    <row r="7" spans="1:12" ht="12.75" customHeight="1" thickTop="1" thickBot="1" x14ac:dyDescent="0.2">
      <c r="A7" s="122" t="s">
        <v>18</v>
      </c>
      <c r="B7" s="123" t="s">
        <v>0</v>
      </c>
      <c r="C7" s="123" t="s">
        <v>1</v>
      </c>
      <c r="D7" s="123" t="s">
        <v>19</v>
      </c>
      <c r="E7" s="123" t="s">
        <v>20</v>
      </c>
      <c r="F7" s="123" t="s">
        <v>21</v>
      </c>
      <c r="G7" s="123" t="s">
        <v>22</v>
      </c>
      <c r="H7" s="123" t="s">
        <v>23</v>
      </c>
      <c r="I7" s="124" t="s">
        <v>24</v>
      </c>
      <c r="J7" s="124" t="s">
        <v>25</v>
      </c>
      <c r="K7" s="124" t="s">
        <v>26</v>
      </c>
      <c r="L7" s="125" t="s">
        <v>27</v>
      </c>
    </row>
    <row r="8" spans="1:12" ht="12.75" customHeight="1" thickTop="1" x14ac:dyDescent="0.15">
      <c r="A8" s="126">
        <v>1</v>
      </c>
      <c r="B8" s="18">
        <v>44834</v>
      </c>
      <c r="C8" s="19">
        <v>0.33333333333333331</v>
      </c>
      <c r="D8" s="130"/>
      <c r="E8" s="130"/>
      <c r="F8" s="130"/>
      <c r="G8" s="130"/>
      <c r="H8" s="131"/>
      <c r="I8" s="132">
        <f>Italy!$H8*1.38</f>
        <v>0</v>
      </c>
      <c r="J8" s="131"/>
      <c r="K8" s="133">
        <f>Italy!$J8*1.38</f>
        <v>0</v>
      </c>
      <c r="L8" s="134"/>
    </row>
    <row r="9" spans="1:12" ht="12.75" customHeight="1" x14ac:dyDescent="0.15">
      <c r="A9" s="127">
        <f t="shared" ref="A9:A22" si="0">$A$8</f>
        <v>1</v>
      </c>
      <c r="B9" s="21">
        <f t="shared" ref="B9:B22" si="1">B8</f>
        <v>44834</v>
      </c>
      <c r="C9" s="62">
        <v>0.375</v>
      </c>
      <c r="D9" s="50"/>
      <c r="E9" s="156"/>
      <c r="F9" s="156"/>
      <c r="G9" s="156"/>
      <c r="H9" s="135"/>
      <c r="I9" s="136">
        <f>Italy!$H9*1.38</f>
        <v>0</v>
      </c>
      <c r="J9" s="137"/>
      <c r="K9" s="138">
        <f>Italy!$J9*1.38</f>
        <v>0</v>
      </c>
      <c r="L9" s="139"/>
    </row>
    <row r="10" spans="1:12" ht="12.75" customHeight="1" x14ac:dyDescent="0.15">
      <c r="A10" s="127">
        <f t="shared" si="0"/>
        <v>1</v>
      </c>
      <c r="B10" s="21">
        <f t="shared" si="1"/>
        <v>44834</v>
      </c>
      <c r="C10" s="62">
        <v>0.41666666666666669</v>
      </c>
      <c r="D10" s="50"/>
      <c r="E10" s="50"/>
      <c r="F10" s="50"/>
      <c r="G10" s="50"/>
      <c r="H10" s="137"/>
      <c r="I10" s="136">
        <f>Italy!$H10*1.38</f>
        <v>0</v>
      </c>
      <c r="J10" s="137"/>
      <c r="K10" s="138">
        <f>Italy!$J10*1.38</f>
        <v>0</v>
      </c>
      <c r="L10" s="139"/>
    </row>
    <row r="11" spans="1:12" ht="12.75" customHeight="1" x14ac:dyDescent="0.15">
      <c r="A11" s="127">
        <f t="shared" si="0"/>
        <v>1</v>
      </c>
      <c r="B11" s="21">
        <f t="shared" si="1"/>
        <v>44834</v>
      </c>
      <c r="C11" s="62">
        <v>0.45833333333333331</v>
      </c>
      <c r="D11" s="79"/>
      <c r="E11" s="79"/>
      <c r="F11" s="79"/>
      <c r="G11" s="79"/>
      <c r="H11" s="137"/>
      <c r="I11" s="136">
        <f>Italy!$H11*1.38</f>
        <v>0</v>
      </c>
      <c r="J11" s="137"/>
      <c r="K11" s="138">
        <f>Italy!$J11*1.38</f>
        <v>0</v>
      </c>
      <c r="L11" s="139"/>
    </row>
    <row r="12" spans="1:12" ht="27" customHeight="1" x14ac:dyDescent="0.15">
      <c r="A12" s="127">
        <f t="shared" si="0"/>
        <v>1</v>
      </c>
      <c r="B12" s="21">
        <f t="shared" si="1"/>
        <v>44834</v>
      </c>
      <c r="C12" s="62">
        <v>0.5</v>
      </c>
      <c r="D12" s="50"/>
      <c r="E12" s="76"/>
      <c r="F12" s="76"/>
      <c r="G12" s="76"/>
      <c r="H12" s="140"/>
      <c r="I12" s="136">
        <f>Italy!$H12*1.38</f>
        <v>0</v>
      </c>
      <c r="J12" s="137"/>
      <c r="K12" s="138">
        <f>Italy!$J12*1.38</f>
        <v>0</v>
      </c>
      <c r="L12" s="139"/>
    </row>
    <row r="13" spans="1:12" ht="27" customHeight="1" x14ac:dyDescent="0.15">
      <c r="A13" s="127">
        <f t="shared" si="0"/>
        <v>1</v>
      </c>
      <c r="B13" s="21">
        <f t="shared" si="1"/>
        <v>44834</v>
      </c>
      <c r="C13" s="62">
        <v>0.54166666666666663</v>
      </c>
      <c r="D13" s="50"/>
      <c r="E13" s="76"/>
      <c r="F13" s="76"/>
      <c r="G13" s="76"/>
      <c r="H13" s="140"/>
      <c r="I13" s="136">
        <f>Italy!$H13*1.38</f>
        <v>0</v>
      </c>
      <c r="J13" s="137"/>
      <c r="K13" s="138">
        <f>Italy!$J13*1.38</f>
        <v>0</v>
      </c>
      <c r="L13" s="139"/>
    </row>
    <row r="14" spans="1:12" ht="15.75" customHeight="1" x14ac:dyDescent="0.15">
      <c r="A14" s="127">
        <f t="shared" si="0"/>
        <v>1</v>
      </c>
      <c r="B14" s="21">
        <f t="shared" si="1"/>
        <v>44834</v>
      </c>
      <c r="C14" s="62">
        <v>0.58333333333333337</v>
      </c>
      <c r="D14" s="50"/>
      <c r="E14" s="50"/>
      <c r="F14" s="156"/>
      <c r="G14" s="156"/>
      <c r="H14" s="135"/>
      <c r="I14" s="136">
        <f>Italy!$H14*1.38</f>
        <v>0</v>
      </c>
      <c r="J14" s="137"/>
      <c r="K14" s="138">
        <f>Italy!$J14*1.38</f>
        <v>0</v>
      </c>
      <c r="L14" s="139"/>
    </row>
    <row r="15" spans="1:12" ht="15" customHeight="1" x14ac:dyDescent="0.15">
      <c r="A15" s="127">
        <f t="shared" si="0"/>
        <v>1</v>
      </c>
      <c r="B15" s="21">
        <f t="shared" si="1"/>
        <v>44834</v>
      </c>
      <c r="C15" s="62">
        <v>0.625</v>
      </c>
      <c r="D15" s="50"/>
      <c r="E15" s="50"/>
      <c r="F15" s="79"/>
      <c r="G15" s="79"/>
      <c r="H15" s="135"/>
      <c r="I15" s="136">
        <f>Italy!$H15*1.38</f>
        <v>0</v>
      </c>
      <c r="J15" s="137"/>
      <c r="K15" s="138">
        <f>Italy!$J15*1.38</f>
        <v>0</v>
      </c>
      <c r="L15" s="139"/>
    </row>
    <row r="16" spans="1:12" ht="12.75" customHeight="1" x14ac:dyDescent="0.15">
      <c r="A16" s="127">
        <f t="shared" si="0"/>
        <v>1</v>
      </c>
      <c r="B16" s="21">
        <f t="shared" si="1"/>
        <v>44834</v>
      </c>
      <c r="C16" s="62">
        <v>0.66666666666666663</v>
      </c>
      <c r="D16" s="50"/>
      <c r="E16" s="76"/>
      <c r="F16" s="79"/>
      <c r="G16" s="79"/>
      <c r="H16" s="135"/>
      <c r="I16" s="136">
        <f>Italy!$H16*1.38</f>
        <v>0</v>
      </c>
      <c r="J16" s="137"/>
      <c r="K16" s="138">
        <f>Italy!$J16*1.38</f>
        <v>0</v>
      </c>
      <c r="L16" s="139"/>
    </row>
    <row r="17" spans="1:12" ht="24.75" customHeight="1" x14ac:dyDescent="0.15">
      <c r="A17" s="127">
        <f t="shared" si="0"/>
        <v>1</v>
      </c>
      <c r="B17" s="21">
        <f t="shared" si="1"/>
        <v>44834</v>
      </c>
      <c r="C17" s="62">
        <v>0.70833333333333337</v>
      </c>
      <c r="D17" s="50" t="s">
        <v>282</v>
      </c>
      <c r="E17" s="156" t="s">
        <v>28</v>
      </c>
      <c r="F17" s="156"/>
      <c r="G17" s="156"/>
      <c r="H17" s="135">
        <v>20</v>
      </c>
      <c r="I17" s="136">
        <f>Italy!$H17*1.38</f>
        <v>27.599999999999998</v>
      </c>
      <c r="J17" s="137"/>
      <c r="K17" s="138">
        <f>Italy!$J17*1.38</f>
        <v>0</v>
      </c>
      <c r="L17" s="139"/>
    </row>
    <row r="18" spans="1:12" ht="27" customHeight="1" x14ac:dyDescent="0.15">
      <c r="A18" s="127">
        <f t="shared" si="0"/>
        <v>1</v>
      </c>
      <c r="B18" s="21">
        <f t="shared" si="1"/>
        <v>44834</v>
      </c>
      <c r="C18" s="62">
        <v>0.75</v>
      </c>
      <c r="D18" s="50" t="s">
        <v>29</v>
      </c>
      <c r="E18" s="50" t="s">
        <v>30</v>
      </c>
      <c r="F18" s="50"/>
      <c r="G18" s="50"/>
      <c r="H18" s="137">
        <v>1800</v>
      </c>
      <c r="I18" s="136">
        <f>Italy!$H18*1.38</f>
        <v>2484</v>
      </c>
      <c r="J18" s="137"/>
      <c r="K18" s="138">
        <f>Italy!$J18*1.38</f>
        <v>0</v>
      </c>
      <c r="L18" s="139"/>
    </row>
    <row r="19" spans="1:12" ht="15" customHeight="1" x14ac:dyDescent="0.15">
      <c r="A19" s="127">
        <f t="shared" si="0"/>
        <v>1</v>
      </c>
      <c r="B19" s="21">
        <f t="shared" si="1"/>
        <v>44834</v>
      </c>
      <c r="C19" s="62">
        <v>0.79166666666666663</v>
      </c>
      <c r="D19" s="50"/>
      <c r="E19" s="76"/>
      <c r="F19" s="79"/>
      <c r="G19" s="79"/>
      <c r="H19" s="135"/>
      <c r="I19" s="136">
        <f>Italy!$H19*1.38</f>
        <v>0</v>
      </c>
      <c r="J19" s="137"/>
      <c r="K19" s="138">
        <f>Italy!$J19*1.38</f>
        <v>0</v>
      </c>
      <c r="L19" s="139"/>
    </row>
    <row r="20" spans="1:12" ht="12.75" customHeight="1" x14ac:dyDescent="0.15">
      <c r="A20" s="127">
        <f t="shared" si="0"/>
        <v>1</v>
      </c>
      <c r="B20" s="21">
        <f t="shared" si="1"/>
        <v>44834</v>
      </c>
      <c r="C20" s="62">
        <v>0.83333333333333337</v>
      </c>
      <c r="D20" s="50"/>
      <c r="E20" s="76"/>
      <c r="F20" s="79"/>
      <c r="G20" s="79"/>
      <c r="H20" s="135"/>
      <c r="I20" s="136">
        <f>Italy!$H20*1.38</f>
        <v>0</v>
      </c>
      <c r="J20" s="137"/>
      <c r="K20" s="138">
        <f>Italy!$J20*1.38</f>
        <v>0</v>
      </c>
      <c r="L20" s="139"/>
    </row>
    <row r="21" spans="1:12" ht="12.75" customHeight="1" x14ac:dyDescent="0.15">
      <c r="A21" s="127">
        <f t="shared" si="0"/>
        <v>1</v>
      </c>
      <c r="B21" s="21">
        <f t="shared" si="1"/>
        <v>44834</v>
      </c>
      <c r="C21" s="62">
        <v>0.875</v>
      </c>
      <c r="D21" s="80"/>
      <c r="E21" s="76"/>
      <c r="F21" s="76"/>
      <c r="G21" s="76"/>
      <c r="H21" s="140"/>
      <c r="I21" s="136">
        <f>Italy!$H21*1.38</f>
        <v>0</v>
      </c>
      <c r="J21" s="137"/>
      <c r="K21" s="138">
        <f>Italy!$J21*1.38</f>
        <v>0</v>
      </c>
      <c r="L21" s="139"/>
    </row>
    <row r="22" spans="1:12" ht="12.75" customHeight="1" thickBot="1" x14ac:dyDescent="0.2">
      <c r="A22" s="128">
        <f t="shared" si="0"/>
        <v>1</v>
      </c>
      <c r="B22" s="21">
        <f t="shared" si="1"/>
        <v>44834</v>
      </c>
      <c r="C22" s="27">
        <v>0.91666666666666663</v>
      </c>
      <c r="D22" s="141"/>
      <c r="E22" s="142"/>
      <c r="F22" s="142"/>
      <c r="G22" s="142"/>
      <c r="H22" s="143"/>
      <c r="I22" s="136">
        <f>Italy!$H22*1.38</f>
        <v>0</v>
      </c>
      <c r="J22" s="137"/>
      <c r="K22" s="138">
        <f>Italy!$J22*1.38</f>
        <v>0</v>
      </c>
      <c r="L22" s="144"/>
    </row>
    <row r="23" spans="1:12" ht="25.5" customHeight="1" thickTop="1" x14ac:dyDescent="0.15">
      <c r="A23" s="126">
        <f t="shared" ref="A23:A37" si="2">$A$8+1</f>
        <v>2</v>
      </c>
      <c r="B23" s="18">
        <f>B8+1</f>
        <v>44835</v>
      </c>
      <c r="C23" s="19">
        <v>0.33333333333333331</v>
      </c>
      <c r="D23" s="79"/>
      <c r="E23" s="156"/>
      <c r="F23" s="156"/>
      <c r="G23" s="156"/>
      <c r="H23" s="135"/>
      <c r="I23" s="132">
        <f>Italy!$H23*1.38</f>
        <v>0</v>
      </c>
      <c r="J23" s="131"/>
      <c r="K23" s="133">
        <f>Italy!$J23*1.38</f>
        <v>0</v>
      </c>
      <c r="L23" s="134"/>
    </row>
    <row r="24" spans="1:12" ht="26.25" customHeight="1" x14ac:dyDescent="0.15">
      <c r="A24" s="127">
        <f t="shared" si="2"/>
        <v>2</v>
      </c>
      <c r="B24" s="21">
        <f t="shared" ref="B24:B37" si="3">B23</f>
        <v>44835</v>
      </c>
      <c r="C24" s="62">
        <v>0.375</v>
      </c>
      <c r="D24" s="79"/>
      <c r="E24" s="156"/>
      <c r="F24" s="156"/>
      <c r="G24" s="156"/>
      <c r="H24" s="135"/>
      <c r="I24" s="136">
        <f>Italy!$H24*1.38</f>
        <v>0</v>
      </c>
      <c r="J24" s="137"/>
      <c r="K24" s="138">
        <f>Italy!$J24*1.38</f>
        <v>0</v>
      </c>
      <c r="L24" s="139"/>
    </row>
    <row r="25" spans="1:12" ht="25.5" customHeight="1" x14ac:dyDescent="0.15">
      <c r="A25" s="127">
        <f t="shared" si="2"/>
        <v>2</v>
      </c>
      <c r="B25" s="21">
        <f t="shared" si="3"/>
        <v>44835</v>
      </c>
      <c r="C25" s="62">
        <v>0.41666666666666669</v>
      </c>
      <c r="D25" s="50"/>
      <c r="E25" s="156"/>
      <c r="F25" s="156"/>
      <c r="G25" s="156"/>
      <c r="H25" s="135"/>
      <c r="I25" s="136">
        <f>Italy!$H25*1.38</f>
        <v>0</v>
      </c>
      <c r="J25" s="137"/>
      <c r="K25" s="138">
        <f>Italy!$J25*1.38</f>
        <v>0</v>
      </c>
      <c r="L25" s="139"/>
    </row>
    <row r="26" spans="1:12" ht="33.75" customHeight="1" x14ac:dyDescent="0.15">
      <c r="A26" s="127">
        <f t="shared" si="2"/>
        <v>2</v>
      </c>
      <c r="B26" s="21">
        <f t="shared" si="3"/>
        <v>44835</v>
      </c>
      <c r="C26" s="62">
        <v>0.45833333333333331</v>
      </c>
      <c r="D26" s="50"/>
      <c r="E26" s="79"/>
      <c r="F26" s="79"/>
      <c r="G26" s="156"/>
      <c r="H26" s="135"/>
      <c r="I26" s="136">
        <f>Italy!$H26*1.38</f>
        <v>0</v>
      </c>
      <c r="J26" s="137"/>
      <c r="K26" s="138">
        <f>Italy!$J26*1.38</f>
        <v>0</v>
      </c>
      <c r="L26" s="139"/>
    </row>
    <row r="27" spans="1:12" ht="27" customHeight="1" x14ac:dyDescent="0.15">
      <c r="A27" s="127">
        <f t="shared" si="2"/>
        <v>2</v>
      </c>
      <c r="B27" s="21">
        <f t="shared" si="3"/>
        <v>44835</v>
      </c>
      <c r="C27" s="62">
        <v>0.5</v>
      </c>
      <c r="D27" s="79"/>
      <c r="E27" s="76"/>
      <c r="F27" s="76"/>
      <c r="G27" s="79"/>
      <c r="H27" s="135"/>
      <c r="I27" s="136">
        <f>Italy!$H27*1.38</f>
        <v>0</v>
      </c>
      <c r="J27" s="137"/>
      <c r="K27" s="138">
        <f>Italy!$J27*1.38</f>
        <v>0</v>
      </c>
      <c r="L27" s="139"/>
    </row>
    <row r="28" spans="1:12" ht="48.75" customHeight="1" x14ac:dyDescent="0.15">
      <c r="A28" s="127">
        <f t="shared" si="2"/>
        <v>2</v>
      </c>
      <c r="B28" s="21">
        <f t="shared" si="3"/>
        <v>44835</v>
      </c>
      <c r="C28" s="62">
        <v>0.54166666666666663</v>
      </c>
      <c r="D28" s="50"/>
      <c r="E28" s="50"/>
      <c r="F28" s="156"/>
      <c r="G28" s="79"/>
      <c r="H28" s="135"/>
      <c r="I28" s="136">
        <f>Italy!$H28*1.38</f>
        <v>0</v>
      </c>
      <c r="J28" s="137"/>
      <c r="K28" s="138">
        <f>Italy!$J28*1.38</f>
        <v>0</v>
      </c>
      <c r="L28" s="139"/>
    </row>
    <row r="29" spans="1:12" ht="13.5" customHeight="1" x14ac:dyDescent="0.15">
      <c r="A29" s="127">
        <f t="shared" si="2"/>
        <v>2</v>
      </c>
      <c r="B29" s="21">
        <f t="shared" si="3"/>
        <v>44835</v>
      </c>
      <c r="C29" s="62">
        <v>0.58333333333333337</v>
      </c>
      <c r="D29" s="50"/>
      <c r="E29" s="50"/>
      <c r="F29" s="156"/>
      <c r="G29" s="79"/>
      <c r="H29" s="135"/>
      <c r="I29" s="136">
        <f>Italy!$H29*1.38</f>
        <v>0</v>
      </c>
      <c r="J29" s="137"/>
      <c r="K29" s="138">
        <f>Italy!$J29*1.38</f>
        <v>0</v>
      </c>
      <c r="L29" s="139"/>
    </row>
    <row r="30" spans="1:12" ht="17.25" customHeight="1" x14ac:dyDescent="0.15">
      <c r="A30" s="127">
        <f t="shared" si="2"/>
        <v>2</v>
      </c>
      <c r="B30" s="21">
        <f t="shared" si="3"/>
        <v>44835</v>
      </c>
      <c r="C30" s="62">
        <v>0.625</v>
      </c>
      <c r="D30" s="50"/>
      <c r="E30" s="50"/>
      <c r="F30" s="156"/>
      <c r="G30" s="79"/>
      <c r="H30" s="135"/>
      <c r="I30" s="136">
        <f>Italy!$H30*1.38</f>
        <v>0</v>
      </c>
      <c r="J30" s="137"/>
      <c r="K30" s="138">
        <f>Italy!$J30*1.38</f>
        <v>0</v>
      </c>
      <c r="L30" s="139"/>
    </row>
    <row r="31" spans="1:12" ht="12.75" customHeight="1" x14ac:dyDescent="0.15">
      <c r="A31" s="127">
        <f t="shared" si="2"/>
        <v>2</v>
      </c>
      <c r="B31" s="21">
        <f t="shared" si="3"/>
        <v>44835</v>
      </c>
      <c r="C31" s="62">
        <v>0.66666666666666663</v>
      </c>
      <c r="D31" s="50" t="s">
        <v>31</v>
      </c>
      <c r="E31" s="156" t="s">
        <v>30</v>
      </c>
      <c r="F31" s="156"/>
      <c r="G31" s="156"/>
      <c r="H31" s="135">
        <v>0</v>
      </c>
      <c r="I31" s="136">
        <f>Italy!$H31*1.38</f>
        <v>0</v>
      </c>
      <c r="J31" s="137"/>
      <c r="K31" s="138">
        <f>Italy!$J31*1.38</f>
        <v>0</v>
      </c>
      <c r="L31" s="139"/>
    </row>
    <row r="32" spans="1:12" ht="12.75" customHeight="1" x14ac:dyDescent="0.15">
      <c r="A32" s="127">
        <f t="shared" si="2"/>
        <v>2</v>
      </c>
      <c r="B32" s="21">
        <f t="shared" si="3"/>
        <v>44835</v>
      </c>
      <c r="C32" s="62">
        <v>0.70833333333333337</v>
      </c>
      <c r="D32" s="79" t="s">
        <v>32</v>
      </c>
      <c r="E32" s="76" t="s">
        <v>33</v>
      </c>
      <c r="F32" s="79"/>
      <c r="G32" s="79"/>
      <c r="H32" s="135">
        <v>750</v>
      </c>
      <c r="I32" s="136">
        <f>Italy!$H32*1.38</f>
        <v>1035</v>
      </c>
      <c r="J32" s="137"/>
      <c r="K32" s="138">
        <f>Italy!$J32*1.38</f>
        <v>0</v>
      </c>
      <c r="L32" s="139"/>
    </row>
    <row r="33" spans="1:12" ht="15" customHeight="1" x14ac:dyDescent="0.15">
      <c r="A33" s="127">
        <f t="shared" si="2"/>
        <v>2</v>
      </c>
      <c r="B33" s="21">
        <f t="shared" si="3"/>
        <v>44835</v>
      </c>
      <c r="C33" s="62">
        <v>0.75</v>
      </c>
      <c r="D33" s="50" t="s">
        <v>34</v>
      </c>
      <c r="E33" s="76" t="s">
        <v>5</v>
      </c>
      <c r="F33" s="79" t="s">
        <v>35</v>
      </c>
      <c r="G33" s="79"/>
      <c r="H33" s="135">
        <v>0</v>
      </c>
      <c r="I33" s="136">
        <f>Italy!$H33*1.38</f>
        <v>0</v>
      </c>
      <c r="J33" s="137"/>
      <c r="K33" s="138">
        <f>Italy!$J33*1.38</f>
        <v>0</v>
      </c>
      <c r="L33" s="139"/>
    </row>
    <row r="34" spans="1:12" ht="21.75" customHeight="1" x14ac:dyDescent="0.15">
      <c r="A34" s="127">
        <f t="shared" si="2"/>
        <v>2</v>
      </c>
      <c r="B34" s="21">
        <f t="shared" si="3"/>
        <v>44835</v>
      </c>
      <c r="C34" s="62">
        <v>0.79166666666666663</v>
      </c>
      <c r="D34" s="50" t="s">
        <v>36</v>
      </c>
      <c r="E34" s="76" t="s">
        <v>28</v>
      </c>
      <c r="F34" s="79" t="s">
        <v>255</v>
      </c>
      <c r="G34" s="79"/>
      <c r="H34" s="135">
        <v>30</v>
      </c>
      <c r="I34" s="136">
        <f>Italy!$H34*1.38</f>
        <v>41.4</v>
      </c>
      <c r="J34" s="137"/>
      <c r="K34" s="138">
        <f>Italy!$J34*1.38</f>
        <v>0</v>
      </c>
      <c r="L34" s="139"/>
    </row>
    <row r="35" spans="1:12" ht="12.75" customHeight="1" x14ac:dyDescent="0.15">
      <c r="A35" s="127">
        <f t="shared" si="2"/>
        <v>2</v>
      </c>
      <c r="B35" s="21">
        <f t="shared" si="3"/>
        <v>44835</v>
      </c>
      <c r="C35" s="62">
        <v>0.83333333333333337</v>
      </c>
      <c r="D35" s="50"/>
      <c r="E35" s="76"/>
      <c r="F35" s="79"/>
      <c r="G35" s="79"/>
      <c r="H35" s="135"/>
      <c r="I35" s="136">
        <f>Italy!$H35*1.38</f>
        <v>0</v>
      </c>
      <c r="J35" s="137"/>
      <c r="K35" s="138">
        <f>Italy!$J35*1.38</f>
        <v>0</v>
      </c>
      <c r="L35" s="139"/>
    </row>
    <row r="36" spans="1:12" ht="12.75" customHeight="1" x14ac:dyDescent="0.15">
      <c r="A36" s="127">
        <f t="shared" si="2"/>
        <v>2</v>
      </c>
      <c r="B36" s="21">
        <f t="shared" si="3"/>
        <v>44835</v>
      </c>
      <c r="C36" s="105">
        <v>0.875</v>
      </c>
      <c r="D36" s="80" t="s">
        <v>38</v>
      </c>
      <c r="E36" s="76" t="s">
        <v>5</v>
      </c>
      <c r="F36" s="76" t="s">
        <v>255</v>
      </c>
      <c r="G36" s="76"/>
      <c r="H36" s="140">
        <v>100</v>
      </c>
      <c r="I36" s="136">
        <f>Italy!$H36*1.38</f>
        <v>138</v>
      </c>
      <c r="J36" s="137"/>
      <c r="K36" s="138">
        <f>Italy!$J36*1.38</f>
        <v>0</v>
      </c>
      <c r="L36" s="139" t="s">
        <v>39</v>
      </c>
    </row>
    <row r="37" spans="1:12" ht="12.75" customHeight="1" thickBot="1" x14ac:dyDescent="0.2">
      <c r="A37" s="128">
        <f t="shared" si="2"/>
        <v>2</v>
      </c>
      <c r="B37" s="21">
        <f t="shared" si="3"/>
        <v>44835</v>
      </c>
      <c r="C37" s="27">
        <v>0.91666666666666663</v>
      </c>
      <c r="D37" s="141" t="s">
        <v>290</v>
      </c>
      <c r="E37" s="142" t="s">
        <v>33</v>
      </c>
      <c r="F37" s="142"/>
      <c r="G37" s="142"/>
      <c r="H37" s="143">
        <v>3</v>
      </c>
      <c r="I37" s="136">
        <f>Italy!$H37*1.38</f>
        <v>4.1399999999999997</v>
      </c>
      <c r="J37" s="137"/>
      <c r="K37" s="138">
        <f>Italy!$J37*1.38</f>
        <v>0</v>
      </c>
      <c r="L37" s="144"/>
    </row>
    <row r="38" spans="1:12" ht="24.75" customHeight="1" thickTop="1" x14ac:dyDescent="0.15">
      <c r="A38" s="126">
        <f t="shared" ref="A38:A52" si="4">$A$8+2</f>
        <v>3</v>
      </c>
      <c r="B38" s="18">
        <f>B23+1</f>
        <v>44836</v>
      </c>
      <c r="C38" s="19">
        <v>0.33333333333333331</v>
      </c>
      <c r="D38" s="130"/>
      <c r="E38" s="130"/>
      <c r="F38" s="130"/>
      <c r="G38" s="130"/>
      <c r="H38" s="131"/>
      <c r="I38" s="132">
        <f>Italy!$H38*1.38</f>
        <v>0</v>
      </c>
      <c r="J38" s="131"/>
      <c r="K38" s="133">
        <f>Italy!$J38*1.38</f>
        <v>0</v>
      </c>
      <c r="L38" s="134"/>
    </row>
    <row r="39" spans="1:12" ht="25.5" customHeight="1" x14ac:dyDescent="0.15">
      <c r="A39" s="127">
        <f t="shared" si="4"/>
        <v>3</v>
      </c>
      <c r="B39" s="21">
        <f t="shared" ref="B39:B52" si="5">B38</f>
        <v>44836</v>
      </c>
      <c r="C39" s="62">
        <v>0.375</v>
      </c>
      <c r="D39" s="79" t="s">
        <v>40</v>
      </c>
      <c r="E39" s="156" t="s">
        <v>19</v>
      </c>
      <c r="F39" s="156" t="s">
        <v>41</v>
      </c>
      <c r="G39" s="156"/>
      <c r="H39" s="135">
        <f>4*2</f>
        <v>8</v>
      </c>
      <c r="I39" s="136">
        <f>Italy!$H39*1.38</f>
        <v>11.04</v>
      </c>
      <c r="J39" s="137"/>
      <c r="K39" s="138">
        <f>Italy!$J39*1.38</f>
        <v>0</v>
      </c>
      <c r="L39" s="139"/>
    </row>
    <row r="40" spans="1:12" ht="12.75" customHeight="1" x14ac:dyDescent="0.15">
      <c r="A40" s="127">
        <f t="shared" si="4"/>
        <v>3</v>
      </c>
      <c r="B40" s="21">
        <f t="shared" si="5"/>
        <v>44836</v>
      </c>
      <c r="C40" s="62">
        <v>0.41666666666666669</v>
      </c>
      <c r="D40" s="79"/>
      <c r="E40" s="50"/>
      <c r="F40" s="50"/>
      <c r="G40" s="50"/>
      <c r="H40" s="137"/>
      <c r="I40" s="136">
        <f>Italy!$H40*1.38</f>
        <v>0</v>
      </c>
      <c r="J40" s="137"/>
      <c r="K40" s="138">
        <f>Italy!$J40*1.38</f>
        <v>0</v>
      </c>
      <c r="L40" s="139"/>
    </row>
    <row r="41" spans="1:12" ht="12.75" customHeight="1" x14ac:dyDescent="0.15">
      <c r="A41" s="127">
        <f t="shared" si="4"/>
        <v>3</v>
      </c>
      <c r="B41" s="21">
        <f t="shared" si="5"/>
        <v>44836</v>
      </c>
      <c r="C41" s="62">
        <v>0.45833333333333331</v>
      </c>
      <c r="D41" s="50"/>
      <c r="E41" s="50"/>
      <c r="F41" s="79"/>
      <c r="G41" s="76"/>
      <c r="H41" s="140"/>
      <c r="I41" s="136">
        <f>Italy!$H41*1.38</f>
        <v>0</v>
      </c>
      <c r="J41" s="137"/>
      <c r="K41" s="138">
        <f>Italy!$J41*1.38</f>
        <v>0</v>
      </c>
      <c r="L41" s="139"/>
    </row>
    <row r="42" spans="1:12" ht="30.75" customHeight="1" x14ac:dyDescent="0.15">
      <c r="A42" s="127">
        <f t="shared" si="4"/>
        <v>3</v>
      </c>
      <c r="B42" s="21">
        <f t="shared" si="5"/>
        <v>44836</v>
      </c>
      <c r="C42" s="62">
        <v>0.5</v>
      </c>
      <c r="D42" s="50" t="s">
        <v>42</v>
      </c>
      <c r="E42" s="50" t="s">
        <v>19</v>
      </c>
      <c r="F42" s="79" t="s">
        <v>43</v>
      </c>
      <c r="G42" s="76"/>
      <c r="H42" s="140">
        <v>0</v>
      </c>
      <c r="I42" s="136">
        <f>Italy!$H42*1.38</f>
        <v>0</v>
      </c>
      <c r="J42" s="137"/>
      <c r="K42" s="138">
        <f>Italy!$J42*1.38</f>
        <v>0</v>
      </c>
      <c r="L42" s="139" t="s">
        <v>283</v>
      </c>
    </row>
    <row r="43" spans="1:12" ht="30.75" customHeight="1" x14ac:dyDescent="0.15">
      <c r="A43" s="127">
        <f t="shared" si="4"/>
        <v>3</v>
      </c>
      <c r="B43" s="21">
        <f t="shared" si="5"/>
        <v>44836</v>
      </c>
      <c r="C43" s="62">
        <v>0.54166666666666663</v>
      </c>
      <c r="D43" s="50" t="s">
        <v>44</v>
      </c>
      <c r="E43" s="76" t="s">
        <v>28</v>
      </c>
      <c r="F43" s="76" t="s">
        <v>47</v>
      </c>
      <c r="G43" s="156"/>
      <c r="H43" s="140">
        <v>30</v>
      </c>
      <c r="I43" s="136">
        <f>Italy!$H43*1.38</f>
        <v>41.4</v>
      </c>
      <c r="J43" s="137"/>
      <c r="K43" s="138">
        <f>Italy!$J43*1.38</f>
        <v>0</v>
      </c>
      <c r="L43" s="139"/>
    </row>
    <row r="44" spans="1:12" ht="16.5" customHeight="1" x14ac:dyDescent="0.15">
      <c r="A44" s="127">
        <f t="shared" si="4"/>
        <v>3</v>
      </c>
      <c r="B44" s="21">
        <f t="shared" si="5"/>
        <v>44836</v>
      </c>
      <c r="C44" s="62">
        <v>0.58333333333333337</v>
      </c>
      <c r="D44" s="50" t="s">
        <v>51</v>
      </c>
      <c r="E44" s="156" t="s">
        <v>28</v>
      </c>
      <c r="F44" s="156" t="s">
        <v>50</v>
      </c>
      <c r="G44" s="156"/>
      <c r="H44" s="135">
        <v>5</v>
      </c>
      <c r="I44" s="136">
        <f>Italy!$H44*1.38</f>
        <v>6.8999999999999995</v>
      </c>
      <c r="J44" s="137"/>
      <c r="K44" s="138">
        <f>Italy!$J44*1.38</f>
        <v>0</v>
      </c>
      <c r="L44" s="139"/>
    </row>
    <row r="45" spans="1:12" ht="34.5" customHeight="1" x14ac:dyDescent="0.15">
      <c r="A45" s="127">
        <f t="shared" si="4"/>
        <v>3</v>
      </c>
      <c r="B45" s="21">
        <f t="shared" si="5"/>
        <v>44836</v>
      </c>
      <c r="C45" s="62">
        <v>0.625</v>
      </c>
      <c r="D45" s="50" t="s">
        <v>46</v>
      </c>
      <c r="E45" s="76" t="s">
        <v>19</v>
      </c>
      <c r="F45" s="156" t="s">
        <v>37</v>
      </c>
      <c r="G45" s="76"/>
      <c r="H45" s="140">
        <v>0</v>
      </c>
      <c r="I45" s="136">
        <f>Italy!$H45*1.38</f>
        <v>0</v>
      </c>
      <c r="J45" s="137"/>
      <c r="K45" s="138">
        <f>Italy!$J45*1.38</f>
        <v>0</v>
      </c>
      <c r="L45" s="139"/>
    </row>
    <row r="46" spans="1:12" ht="25.5" customHeight="1" x14ac:dyDescent="0.15">
      <c r="A46" s="127">
        <f t="shared" si="4"/>
        <v>3</v>
      </c>
      <c r="B46" s="21">
        <f t="shared" si="5"/>
        <v>44836</v>
      </c>
      <c r="C46" s="62">
        <v>0.66666666666666663</v>
      </c>
      <c r="D46" s="79" t="s">
        <v>48</v>
      </c>
      <c r="E46" s="50" t="s">
        <v>19</v>
      </c>
      <c r="F46" s="76" t="s">
        <v>54</v>
      </c>
      <c r="G46" s="76"/>
      <c r="H46" s="140">
        <f>3*2</f>
        <v>6</v>
      </c>
      <c r="I46" s="136">
        <f>Italy!$H46*1.38</f>
        <v>8.2799999999999994</v>
      </c>
      <c r="J46" s="137"/>
      <c r="K46" s="138">
        <f>Italy!$J46*1.38</f>
        <v>0</v>
      </c>
      <c r="L46" s="139" t="s">
        <v>320</v>
      </c>
    </row>
    <row r="47" spans="1:12" ht="55.5" customHeight="1" x14ac:dyDescent="0.15">
      <c r="A47" s="127">
        <f t="shared" si="4"/>
        <v>3</v>
      </c>
      <c r="B47" s="21">
        <f t="shared" si="5"/>
        <v>44836</v>
      </c>
      <c r="C47" s="62">
        <v>0.70833333333333337</v>
      </c>
      <c r="D47" s="50" t="s">
        <v>303</v>
      </c>
      <c r="E47" s="76" t="s">
        <v>19</v>
      </c>
      <c r="F47" s="79" t="s">
        <v>219</v>
      </c>
      <c r="G47" s="79"/>
      <c r="H47" s="135">
        <v>0</v>
      </c>
      <c r="I47" s="136">
        <f>Italy!$H47*1.38</f>
        <v>0</v>
      </c>
      <c r="J47" s="137"/>
      <c r="K47" s="138">
        <f>Italy!$J47*1.38</f>
        <v>0</v>
      </c>
      <c r="L47" s="139"/>
    </row>
    <row r="48" spans="1:12" ht="24" customHeight="1" x14ac:dyDescent="0.15">
      <c r="A48" s="127">
        <f t="shared" si="4"/>
        <v>3</v>
      </c>
      <c r="B48" s="21">
        <f t="shared" si="5"/>
        <v>44836</v>
      </c>
      <c r="C48" s="62">
        <v>0.75</v>
      </c>
      <c r="D48" s="50" t="s">
        <v>53</v>
      </c>
      <c r="E48" s="79" t="s">
        <v>28</v>
      </c>
      <c r="F48" s="79" t="s">
        <v>41</v>
      </c>
      <c r="G48" s="79"/>
      <c r="H48" s="137">
        <v>30</v>
      </c>
      <c r="I48" s="136">
        <f>Italy!$H48*1.38</f>
        <v>41.4</v>
      </c>
      <c r="J48" s="137"/>
      <c r="K48" s="138">
        <f>Italy!$J48*1.38</f>
        <v>0</v>
      </c>
      <c r="L48" s="139"/>
    </row>
    <row r="49" spans="1:12" ht="24.75" customHeight="1" x14ac:dyDescent="0.15">
      <c r="A49" s="127">
        <f t="shared" si="4"/>
        <v>3</v>
      </c>
      <c r="B49" s="21">
        <f t="shared" si="5"/>
        <v>44836</v>
      </c>
      <c r="C49" s="62">
        <v>0.79166666666666663</v>
      </c>
      <c r="D49" s="50"/>
      <c r="E49" s="79"/>
      <c r="F49" s="79"/>
      <c r="G49" s="79"/>
      <c r="H49" s="137"/>
      <c r="I49" s="136">
        <f>Italy!$H49*1.38</f>
        <v>0</v>
      </c>
      <c r="J49" s="137"/>
      <c r="K49" s="138">
        <f>Italy!$J49*1.38</f>
        <v>0</v>
      </c>
      <c r="L49" s="139"/>
    </row>
    <row r="50" spans="1:12" ht="12.75" customHeight="1" x14ac:dyDescent="0.15">
      <c r="A50" s="127">
        <f t="shared" si="4"/>
        <v>3</v>
      </c>
      <c r="B50" s="21">
        <f t="shared" si="5"/>
        <v>44836</v>
      </c>
      <c r="C50" s="62">
        <v>0.83333333333333337</v>
      </c>
      <c r="D50" s="50"/>
      <c r="E50" s="76"/>
      <c r="F50" s="79"/>
      <c r="G50" s="79"/>
      <c r="H50" s="135"/>
      <c r="I50" s="136">
        <f>Italy!$H50*1.38</f>
        <v>0</v>
      </c>
      <c r="J50" s="137"/>
      <c r="K50" s="138">
        <f>Italy!$J50*1.38</f>
        <v>0</v>
      </c>
      <c r="L50" s="139"/>
    </row>
    <row r="51" spans="1:12" ht="12.75" customHeight="1" x14ac:dyDescent="0.15">
      <c r="A51" s="127">
        <f t="shared" si="4"/>
        <v>3</v>
      </c>
      <c r="B51" s="21">
        <f t="shared" si="5"/>
        <v>44836</v>
      </c>
      <c r="C51" s="105">
        <v>0.875</v>
      </c>
      <c r="D51" s="80" t="s">
        <v>38</v>
      </c>
      <c r="E51" s="76" t="s">
        <v>5</v>
      </c>
      <c r="F51" s="76" t="s">
        <v>55</v>
      </c>
      <c r="G51" s="76"/>
      <c r="H51" s="140">
        <v>100</v>
      </c>
      <c r="I51" s="136">
        <f>Italy!$H51*1.38</f>
        <v>138</v>
      </c>
      <c r="J51" s="137"/>
      <c r="K51" s="138">
        <f>Italy!$J51*1.38</f>
        <v>0</v>
      </c>
      <c r="L51" s="139" t="s">
        <v>39</v>
      </c>
    </row>
    <row r="52" spans="1:12" ht="12.75" customHeight="1" thickBot="1" x14ac:dyDescent="0.2">
      <c r="A52" s="128">
        <f t="shared" si="4"/>
        <v>3</v>
      </c>
      <c r="B52" s="21">
        <f t="shared" si="5"/>
        <v>44836</v>
      </c>
      <c r="C52" s="27">
        <v>0.91666666666666663</v>
      </c>
      <c r="D52" s="141" t="s">
        <v>290</v>
      </c>
      <c r="E52" s="142" t="s">
        <v>33</v>
      </c>
      <c r="F52" s="142"/>
      <c r="G52" s="142"/>
      <c r="H52" s="143">
        <v>20</v>
      </c>
      <c r="I52" s="136">
        <f>Italy!$H52*1.38</f>
        <v>27.599999999999998</v>
      </c>
      <c r="J52" s="137"/>
      <c r="K52" s="138">
        <f>Italy!$J52*1.38</f>
        <v>0</v>
      </c>
      <c r="L52" s="144"/>
    </row>
    <row r="53" spans="1:12" ht="13.5" customHeight="1" thickTop="1" x14ac:dyDescent="0.15">
      <c r="A53" s="126">
        <f t="shared" ref="A53:A67" si="6">$A$8+3</f>
        <v>4</v>
      </c>
      <c r="B53" s="18">
        <f>B38+1</f>
        <v>44837</v>
      </c>
      <c r="C53" s="19">
        <v>0.33333333333333331</v>
      </c>
      <c r="D53" s="130"/>
      <c r="E53" s="130"/>
      <c r="F53" s="130"/>
      <c r="G53" s="130"/>
      <c r="H53" s="131"/>
      <c r="I53" s="132">
        <f>Italy!$H53*1.38</f>
        <v>0</v>
      </c>
      <c r="J53" s="131"/>
      <c r="K53" s="133">
        <f>Italy!$J53*1.38</f>
        <v>0</v>
      </c>
      <c r="L53" s="134"/>
    </row>
    <row r="54" spans="1:12" ht="27" customHeight="1" x14ac:dyDescent="0.15">
      <c r="A54" s="127">
        <f t="shared" si="6"/>
        <v>4</v>
      </c>
      <c r="B54" s="21">
        <f t="shared" ref="B54:B67" si="7">B53</f>
        <v>44837</v>
      </c>
      <c r="C54" s="62">
        <v>0.375</v>
      </c>
      <c r="D54" s="50" t="s">
        <v>292</v>
      </c>
      <c r="E54" s="79" t="s">
        <v>19</v>
      </c>
      <c r="F54" s="79" t="s">
        <v>219</v>
      </c>
      <c r="G54" s="145"/>
      <c r="H54" s="146">
        <v>0</v>
      </c>
      <c r="I54" s="136">
        <f>Italy!$H54*1.38</f>
        <v>0</v>
      </c>
      <c r="J54" s="137"/>
      <c r="K54" s="138">
        <f>Italy!$J54*1.38</f>
        <v>0</v>
      </c>
      <c r="L54" s="139"/>
    </row>
    <row r="55" spans="1:12" ht="12.75" customHeight="1" x14ac:dyDescent="0.15">
      <c r="A55" s="127">
        <f t="shared" si="6"/>
        <v>4</v>
      </c>
      <c r="B55" s="21">
        <f t="shared" si="7"/>
        <v>44837</v>
      </c>
      <c r="C55" s="62">
        <v>0.41666666666666669</v>
      </c>
      <c r="D55" s="79"/>
      <c r="E55" s="76"/>
      <c r="F55" s="76"/>
      <c r="G55" s="76"/>
      <c r="H55" s="135"/>
      <c r="I55" s="136">
        <f>Italy!$H55*1.38</f>
        <v>0</v>
      </c>
      <c r="J55" s="137"/>
      <c r="K55" s="138">
        <f>Italy!$J55*1.38</f>
        <v>0</v>
      </c>
      <c r="L55" s="139"/>
    </row>
    <row r="56" spans="1:12" ht="12.75" customHeight="1" x14ac:dyDescent="0.15">
      <c r="A56" s="127">
        <f t="shared" si="6"/>
        <v>4</v>
      </c>
      <c r="B56" s="21">
        <f t="shared" si="7"/>
        <v>44837</v>
      </c>
      <c r="C56" s="62">
        <v>0.45833333333333331</v>
      </c>
      <c r="D56" s="50" t="s">
        <v>291</v>
      </c>
      <c r="E56" s="79" t="s">
        <v>28</v>
      </c>
      <c r="F56" s="79" t="s">
        <v>68</v>
      </c>
      <c r="G56" s="80"/>
      <c r="H56" s="157">
        <v>5</v>
      </c>
      <c r="I56" s="136">
        <f>Italy!$H56*1.38</f>
        <v>6.8999999999999995</v>
      </c>
      <c r="J56" s="137"/>
      <c r="K56" s="138">
        <f>Italy!$J56*1.38</f>
        <v>0</v>
      </c>
      <c r="L56" s="139"/>
    </row>
    <row r="57" spans="1:12" ht="12.75" customHeight="1" x14ac:dyDescent="0.15">
      <c r="A57" s="127">
        <f t="shared" si="6"/>
        <v>4</v>
      </c>
      <c r="B57" s="21">
        <f t="shared" si="7"/>
        <v>44837</v>
      </c>
      <c r="C57" s="62">
        <v>0.5</v>
      </c>
      <c r="D57" s="50" t="s">
        <v>322</v>
      </c>
      <c r="E57" s="79" t="s">
        <v>28</v>
      </c>
      <c r="F57" s="79" t="s">
        <v>68</v>
      </c>
      <c r="G57" s="80"/>
      <c r="H57" s="157">
        <v>15</v>
      </c>
      <c r="I57" s="136">
        <f>Italy!$H57*1.38</f>
        <v>20.7</v>
      </c>
      <c r="J57" s="137"/>
      <c r="K57" s="138">
        <f>Italy!$J57*1.38</f>
        <v>0</v>
      </c>
      <c r="L57" s="139"/>
    </row>
    <row r="58" spans="1:12" ht="21.75" customHeight="1" x14ac:dyDescent="0.15">
      <c r="A58" s="127">
        <f t="shared" si="6"/>
        <v>4</v>
      </c>
      <c r="B58" s="21">
        <f t="shared" si="7"/>
        <v>44837</v>
      </c>
      <c r="C58" s="62">
        <v>0.54166666666666663</v>
      </c>
      <c r="D58" s="79" t="s">
        <v>321</v>
      </c>
      <c r="E58" s="79" t="s">
        <v>28</v>
      </c>
      <c r="F58" s="79" t="s">
        <v>323</v>
      </c>
      <c r="G58" s="80"/>
      <c r="H58" s="157">
        <v>0</v>
      </c>
      <c r="I58" s="136">
        <f>Italy!$H58*1.38</f>
        <v>0</v>
      </c>
      <c r="J58" s="137"/>
      <c r="K58" s="138">
        <f>Italy!$J58*1.38</f>
        <v>0</v>
      </c>
      <c r="L58" s="139"/>
    </row>
    <row r="59" spans="1:12" ht="40.5" customHeight="1" x14ac:dyDescent="0.15">
      <c r="A59" s="127">
        <f t="shared" si="6"/>
        <v>4</v>
      </c>
      <c r="B59" s="21">
        <f t="shared" si="7"/>
        <v>44837</v>
      </c>
      <c r="C59" s="62">
        <v>0.58333333333333337</v>
      </c>
      <c r="D59" s="80" t="s">
        <v>294</v>
      </c>
      <c r="E59" s="80" t="s">
        <v>19</v>
      </c>
      <c r="F59" s="80" t="s">
        <v>103</v>
      </c>
      <c r="G59" s="79"/>
      <c r="H59" s="157">
        <v>0</v>
      </c>
      <c r="I59" s="136">
        <f>Italy!$H59*1.38</f>
        <v>0</v>
      </c>
      <c r="J59" s="137"/>
      <c r="K59" s="138">
        <f>Italy!$J59*1.38</f>
        <v>0</v>
      </c>
      <c r="L59" s="139"/>
    </row>
    <row r="60" spans="1:12" ht="13.5" customHeight="1" x14ac:dyDescent="0.15">
      <c r="A60" s="127">
        <f t="shared" si="6"/>
        <v>4</v>
      </c>
      <c r="B60" s="21">
        <f t="shared" si="7"/>
        <v>44837</v>
      </c>
      <c r="C60" s="62">
        <v>0.625</v>
      </c>
      <c r="D60" s="80" t="s">
        <v>293</v>
      </c>
      <c r="E60" s="80" t="s">
        <v>19</v>
      </c>
      <c r="F60" s="80" t="s">
        <v>60</v>
      </c>
      <c r="G60" s="79"/>
      <c r="H60" s="157">
        <v>0</v>
      </c>
      <c r="I60" s="136">
        <f>Italy!$H60*1.38</f>
        <v>0</v>
      </c>
      <c r="J60" s="137"/>
      <c r="K60" s="138">
        <f>Italy!$J60*1.38</f>
        <v>0</v>
      </c>
      <c r="L60" s="139"/>
    </row>
    <row r="61" spans="1:12" ht="13.5" customHeight="1" x14ac:dyDescent="0.15">
      <c r="A61" s="127">
        <f t="shared" si="6"/>
        <v>4</v>
      </c>
      <c r="B61" s="21">
        <f t="shared" si="7"/>
        <v>44837</v>
      </c>
      <c r="C61" s="62">
        <v>0.66666666666666663</v>
      </c>
      <c r="D61" s="158" t="s">
        <v>308</v>
      </c>
      <c r="E61" s="50" t="s">
        <v>19</v>
      </c>
      <c r="F61" s="80"/>
      <c r="G61" s="79"/>
      <c r="H61" s="157">
        <v>0</v>
      </c>
      <c r="I61" s="136">
        <f>Italy!$H61*1.38</f>
        <v>0</v>
      </c>
      <c r="J61" s="137"/>
      <c r="K61" s="138">
        <f>Italy!$J61*1.38</f>
        <v>0</v>
      </c>
      <c r="L61" s="139"/>
    </row>
    <row r="62" spans="1:12" ht="16.5" customHeight="1" x14ac:dyDescent="0.15">
      <c r="A62" s="127">
        <f t="shared" si="6"/>
        <v>4</v>
      </c>
      <c r="B62" s="21">
        <f t="shared" si="7"/>
        <v>44837</v>
      </c>
      <c r="C62" s="62">
        <v>0.70833333333333337</v>
      </c>
      <c r="D62" s="158" t="s">
        <v>295</v>
      </c>
      <c r="E62" s="80" t="s">
        <v>28</v>
      </c>
      <c r="F62" s="80" t="s">
        <v>62</v>
      </c>
      <c r="G62" s="79"/>
      <c r="H62" s="157">
        <v>5</v>
      </c>
      <c r="I62" s="136">
        <f>Italy!$H62*1.38</f>
        <v>6.8999999999999995</v>
      </c>
      <c r="J62" s="137"/>
      <c r="K62" s="138">
        <f>Italy!$J62*1.38</f>
        <v>0</v>
      </c>
      <c r="L62" s="139"/>
    </row>
    <row r="63" spans="1:12" ht="27" customHeight="1" x14ac:dyDescent="0.15">
      <c r="A63" s="127">
        <f t="shared" si="6"/>
        <v>4</v>
      </c>
      <c r="B63" s="21">
        <f t="shared" si="7"/>
        <v>44837</v>
      </c>
      <c r="C63" s="62">
        <v>0.75</v>
      </c>
      <c r="D63" s="50"/>
      <c r="E63" s="79"/>
      <c r="F63" s="79"/>
      <c r="G63" s="145"/>
      <c r="H63" s="146"/>
      <c r="I63" s="136">
        <f>Italy!$H63*1.38</f>
        <v>0</v>
      </c>
      <c r="J63" s="137"/>
      <c r="K63" s="138">
        <f>Italy!$J63*1.38</f>
        <v>0</v>
      </c>
      <c r="L63" s="139"/>
    </row>
    <row r="64" spans="1:12" ht="26.25" customHeight="1" x14ac:dyDescent="0.15">
      <c r="A64" s="127">
        <f t="shared" si="6"/>
        <v>4</v>
      </c>
      <c r="B64" s="21">
        <f t="shared" si="7"/>
        <v>44837</v>
      </c>
      <c r="C64" s="62">
        <v>0.79166666666666663</v>
      </c>
      <c r="D64" s="50" t="s">
        <v>284</v>
      </c>
      <c r="E64" s="76" t="s">
        <v>28</v>
      </c>
      <c r="F64" s="79" t="s">
        <v>254</v>
      </c>
      <c r="G64" s="79"/>
      <c r="H64" s="135">
        <v>30</v>
      </c>
      <c r="I64" s="136">
        <f>Italy!$H64*1.38</f>
        <v>41.4</v>
      </c>
      <c r="J64" s="137"/>
      <c r="K64" s="138">
        <f>Italy!$J64*1.38</f>
        <v>0</v>
      </c>
      <c r="L64" s="139"/>
    </row>
    <row r="65" spans="1:12" ht="24.75" customHeight="1" x14ac:dyDescent="0.15">
      <c r="A65" s="127">
        <f t="shared" si="6"/>
        <v>4</v>
      </c>
      <c r="B65" s="21">
        <f t="shared" si="7"/>
        <v>44837</v>
      </c>
      <c r="C65" s="62">
        <v>0.83333333333333337</v>
      </c>
      <c r="D65" s="50"/>
      <c r="E65" s="79"/>
      <c r="F65" s="79"/>
      <c r="G65" s="79"/>
      <c r="H65" s="137"/>
      <c r="I65" s="136">
        <f>Italy!$H65*1.38</f>
        <v>0</v>
      </c>
      <c r="J65" s="137"/>
      <c r="K65" s="138">
        <f>Italy!$J65*1.38</f>
        <v>0</v>
      </c>
      <c r="L65" s="139"/>
    </row>
    <row r="66" spans="1:12" ht="12.75" customHeight="1" x14ac:dyDescent="0.15">
      <c r="A66" s="127">
        <f t="shared" si="6"/>
        <v>4</v>
      </c>
      <c r="B66" s="21">
        <f t="shared" si="7"/>
        <v>44837</v>
      </c>
      <c r="C66" s="105">
        <v>0.875</v>
      </c>
      <c r="D66" s="80" t="s">
        <v>38</v>
      </c>
      <c r="E66" s="76" t="s">
        <v>5</v>
      </c>
      <c r="F66" s="76"/>
      <c r="G66" s="76"/>
      <c r="H66" s="140">
        <v>100</v>
      </c>
      <c r="I66" s="136">
        <f>Italy!$H66*1.38</f>
        <v>138</v>
      </c>
      <c r="J66" s="137"/>
      <c r="K66" s="138">
        <f>Italy!$J66*1.38</f>
        <v>0</v>
      </c>
      <c r="L66" s="139" t="s">
        <v>39</v>
      </c>
    </row>
    <row r="67" spans="1:12" ht="12.75" customHeight="1" thickBot="1" x14ac:dyDescent="0.2">
      <c r="A67" s="128">
        <f t="shared" si="6"/>
        <v>4</v>
      </c>
      <c r="B67" s="21">
        <f t="shared" si="7"/>
        <v>44837</v>
      </c>
      <c r="C67" s="27">
        <v>0.91666666666666663</v>
      </c>
      <c r="D67" s="141" t="s">
        <v>290</v>
      </c>
      <c r="E67" s="142" t="s">
        <v>33</v>
      </c>
      <c r="F67" s="142"/>
      <c r="G67" s="142"/>
      <c r="H67" s="143">
        <v>20</v>
      </c>
      <c r="I67" s="136">
        <f>Italy!$H67*1.38</f>
        <v>27.599999999999998</v>
      </c>
      <c r="J67" s="137"/>
      <c r="K67" s="138">
        <f>Italy!$J67*1.38</f>
        <v>0</v>
      </c>
      <c r="L67" s="144"/>
    </row>
    <row r="68" spans="1:12" ht="12.75" customHeight="1" thickTop="1" x14ac:dyDescent="0.15">
      <c r="A68" s="126">
        <f t="shared" ref="A68:A82" si="8">$A$8+4</f>
        <v>5</v>
      </c>
      <c r="B68" s="18">
        <f>B53+1</f>
        <v>44838</v>
      </c>
      <c r="C68" s="19">
        <v>0.33333333333333331</v>
      </c>
      <c r="D68" s="130"/>
      <c r="E68" s="130"/>
      <c r="F68" s="130"/>
      <c r="G68" s="130"/>
      <c r="H68" s="131"/>
      <c r="I68" s="132">
        <f>Italy!$H68*1.38</f>
        <v>0</v>
      </c>
      <c r="J68" s="131"/>
      <c r="K68" s="133">
        <f>Italy!$J68*1.38</f>
        <v>0</v>
      </c>
      <c r="L68" s="134"/>
    </row>
    <row r="69" spans="1:12" ht="27.75" customHeight="1" x14ac:dyDescent="0.15">
      <c r="A69" s="127">
        <f t="shared" si="8"/>
        <v>5</v>
      </c>
      <c r="B69" s="21">
        <f t="shared" ref="B69:B82" si="9">B68</f>
        <v>44838</v>
      </c>
      <c r="C69" s="62">
        <v>0.375</v>
      </c>
      <c r="D69" s="50" t="s">
        <v>304</v>
      </c>
      <c r="E69" s="156" t="s">
        <v>33</v>
      </c>
      <c r="F69" s="150" t="s">
        <v>254</v>
      </c>
      <c r="G69" s="156"/>
      <c r="H69" s="135">
        <v>0</v>
      </c>
      <c r="I69" s="136">
        <f>Italy!$H69*1.38</f>
        <v>0</v>
      </c>
      <c r="J69" s="137"/>
      <c r="K69" s="138">
        <f>Italy!$J69*1.38</f>
        <v>0</v>
      </c>
      <c r="L69" s="139"/>
    </row>
    <row r="70" spans="1:12" ht="12.75" customHeight="1" x14ac:dyDescent="0.15">
      <c r="A70" s="127">
        <f t="shared" si="8"/>
        <v>5</v>
      </c>
      <c r="B70" s="21">
        <f t="shared" si="9"/>
        <v>44838</v>
      </c>
      <c r="C70" s="62">
        <v>0.41666666666666669</v>
      </c>
      <c r="D70" s="50" t="s">
        <v>66</v>
      </c>
      <c r="E70" s="50" t="s">
        <v>30</v>
      </c>
      <c r="F70" s="50" t="s">
        <v>312</v>
      </c>
      <c r="G70" s="50"/>
      <c r="H70" s="137">
        <v>16</v>
      </c>
      <c r="I70" s="136">
        <f>Italy!$H70*1.38</f>
        <v>22.08</v>
      </c>
      <c r="J70" s="137"/>
      <c r="K70" s="138">
        <f>Italy!$J70*1.38</f>
        <v>0</v>
      </c>
      <c r="L70" s="139" t="s">
        <v>307</v>
      </c>
    </row>
    <row r="71" spans="1:12" ht="31" customHeight="1" x14ac:dyDescent="0.15">
      <c r="A71" s="127">
        <f t="shared" si="8"/>
        <v>5</v>
      </c>
      <c r="B71" s="21">
        <f t="shared" si="9"/>
        <v>44838</v>
      </c>
      <c r="C71" s="62">
        <v>0.45833333333333331</v>
      </c>
      <c r="D71" s="50" t="s">
        <v>67</v>
      </c>
      <c r="E71" s="156" t="s">
        <v>19</v>
      </c>
      <c r="F71" s="150"/>
      <c r="G71" s="156"/>
      <c r="H71" s="135">
        <v>0</v>
      </c>
      <c r="I71" s="136">
        <f>Italy!$H71*1.38</f>
        <v>0</v>
      </c>
      <c r="J71" s="137"/>
      <c r="K71" s="138">
        <f>Italy!$J71*1.38</f>
        <v>0</v>
      </c>
      <c r="L71" s="139"/>
    </row>
    <row r="72" spans="1:12" ht="27" customHeight="1" x14ac:dyDescent="0.15">
      <c r="A72" s="127">
        <f t="shared" si="8"/>
        <v>5</v>
      </c>
      <c r="B72" s="21">
        <f t="shared" si="9"/>
        <v>44838</v>
      </c>
      <c r="C72" s="62">
        <v>0.5</v>
      </c>
      <c r="D72" s="79" t="s">
        <v>70</v>
      </c>
      <c r="E72" s="76" t="s">
        <v>28</v>
      </c>
      <c r="F72" s="76" t="s">
        <v>47</v>
      </c>
      <c r="G72" s="76"/>
      <c r="H72" s="140">
        <v>50</v>
      </c>
      <c r="I72" s="136">
        <f>Italy!$H72*1.38</f>
        <v>69</v>
      </c>
      <c r="J72" s="137"/>
      <c r="K72" s="138">
        <f>Italy!$J72*1.38</f>
        <v>0</v>
      </c>
      <c r="L72" s="139"/>
    </row>
    <row r="73" spans="1:12" ht="12" customHeight="1" x14ac:dyDescent="0.15">
      <c r="A73" s="127">
        <f t="shared" si="8"/>
        <v>5</v>
      </c>
      <c r="B73" s="21">
        <f t="shared" si="9"/>
        <v>44838</v>
      </c>
      <c r="C73" s="62">
        <v>0.54166666666666663</v>
      </c>
      <c r="D73" s="50" t="s">
        <v>324</v>
      </c>
      <c r="E73" s="50" t="s">
        <v>19</v>
      </c>
      <c r="F73" s="50" t="s">
        <v>47</v>
      </c>
      <c r="G73" s="50"/>
      <c r="H73" s="137">
        <v>0</v>
      </c>
      <c r="I73" s="136">
        <f>Italy!$H73*1.38</f>
        <v>0</v>
      </c>
      <c r="J73" s="137"/>
      <c r="K73" s="138">
        <f>Italy!$J73*1.38</f>
        <v>0</v>
      </c>
      <c r="L73" s="139" t="s">
        <v>325</v>
      </c>
    </row>
    <row r="74" spans="1:12" ht="27" customHeight="1" x14ac:dyDescent="0.15">
      <c r="A74" s="127">
        <f t="shared" si="8"/>
        <v>5</v>
      </c>
      <c r="B74" s="21">
        <f t="shared" si="9"/>
        <v>44838</v>
      </c>
      <c r="C74" s="62">
        <v>0.58333333333333337</v>
      </c>
      <c r="D74" s="79" t="s">
        <v>69</v>
      </c>
      <c r="E74" s="79" t="s">
        <v>19</v>
      </c>
      <c r="F74" s="79" t="s">
        <v>68</v>
      </c>
      <c r="G74" s="79"/>
      <c r="H74" s="137">
        <f>3*2</f>
        <v>6</v>
      </c>
      <c r="I74" s="136">
        <f>Italy!$H74*1.38</f>
        <v>8.2799999999999994</v>
      </c>
      <c r="J74" s="137"/>
      <c r="K74" s="138">
        <f>Italy!$J74*1.38</f>
        <v>0</v>
      </c>
      <c r="L74" s="139" t="s">
        <v>325</v>
      </c>
    </row>
    <row r="75" spans="1:12" ht="12.75" customHeight="1" x14ac:dyDescent="0.15">
      <c r="A75" s="127">
        <f t="shared" si="8"/>
        <v>5</v>
      </c>
      <c r="B75" s="21">
        <f t="shared" si="9"/>
        <v>44838</v>
      </c>
      <c r="C75" s="62">
        <v>0.625</v>
      </c>
      <c r="D75" s="50"/>
      <c r="E75" s="50"/>
      <c r="F75" s="79"/>
      <c r="G75" s="79"/>
      <c r="H75" s="135"/>
      <c r="I75" s="136">
        <f>Italy!$H75*1.38</f>
        <v>0</v>
      </c>
      <c r="J75" s="137"/>
      <c r="K75" s="138">
        <f>Italy!$J75*1.38</f>
        <v>0</v>
      </c>
      <c r="L75" s="139"/>
    </row>
    <row r="76" spans="1:12" ht="13.5" customHeight="1" x14ac:dyDescent="0.15">
      <c r="A76" s="127">
        <f t="shared" si="8"/>
        <v>5</v>
      </c>
      <c r="B76" s="21">
        <f t="shared" si="9"/>
        <v>44838</v>
      </c>
      <c r="C76" s="62">
        <v>0.66666666666666663</v>
      </c>
      <c r="D76" s="50" t="s">
        <v>296</v>
      </c>
      <c r="E76" s="50" t="s">
        <v>19</v>
      </c>
      <c r="F76" s="156" t="s">
        <v>219</v>
      </c>
      <c r="G76" s="156"/>
      <c r="H76" s="135">
        <v>0</v>
      </c>
      <c r="I76" s="136">
        <f>Italy!$H76*1.38</f>
        <v>0</v>
      </c>
      <c r="J76" s="137"/>
      <c r="K76" s="138">
        <f>Italy!$J76*1.38</f>
        <v>0</v>
      </c>
      <c r="L76" s="139"/>
    </row>
    <row r="77" spans="1:12" ht="12.75" customHeight="1" x14ac:dyDescent="0.15">
      <c r="A77" s="127">
        <f t="shared" si="8"/>
        <v>5</v>
      </c>
      <c r="B77" s="21">
        <f t="shared" si="9"/>
        <v>44838</v>
      </c>
      <c r="C77" s="62">
        <v>0.70833333333333337</v>
      </c>
      <c r="D77" s="50" t="s">
        <v>305</v>
      </c>
      <c r="E77" s="50" t="s">
        <v>28</v>
      </c>
      <c r="F77" s="79"/>
      <c r="G77" s="79"/>
      <c r="H77" s="135">
        <v>5</v>
      </c>
      <c r="I77" s="136">
        <f>Italy!$H77*1.38</f>
        <v>6.8999999999999995</v>
      </c>
      <c r="J77" s="137"/>
      <c r="K77" s="138">
        <f>Italy!$J77*1.38</f>
        <v>0</v>
      </c>
      <c r="L77" s="139"/>
    </row>
    <row r="78" spans="1:12" ht="12.75" customHeight="1" x14ac:dyDescent="0.15">
      <c r="A78" s="127">
        <f t="shared" si="8"/>
        <v>5</v>
      </c>
      <c r="B78" s="21">
        <f t="shared" si="9"/>
        <v>44838</v>
      </c>
      <c r="C78" s="62">
        <v>0.75</v>
      </c>
      <c r="D78" s="50" t="s">
        <v>64</v>
      </c>
      <c r="E78" s="50" t="s">
        <v>30</v>
      </c>
      <c r="F78" s="50" t="s">
        <v>312</v>
      </c>
      <c r="G78" s="50"/>
      <c r="H78" s="137">
        <v>16</v>
      </c>
      <c r="I78" s="136">
        <f>Italy!$H78*1.38</f>
        <v>22.08</v>
      </c>
      <c r="J78" s="137"/>
      <c r="K78" s="138">
        <f>Italy!$J78*1.38</f>
        <v>0</v>
      </c>
      <c r="L78" s="139" t="s">
        <v>307</v>
      </c>
    </row>
    <row r="79" spans="1:12" ht="26.25" customHeight="1" x14ac:dyDescent="0.15">
      <c r="A79" s="127">
        <f t="shared" si="8"/>
        <v>5</v>
      </c>
      <c r="B79" s="21">
        <f t="shared" si="9"/>
        <v>44838</v>
      </c>
      <c r="C79" s="62">
        <v>0.79166666666666663</v>
      </c>
      <c r="D79" s="50" t="s">
        <v>102</v>
      </c>
      <c r="E79" s="76" t="s">
        <v>28</v>
      </c>
      <c r="F79" s="79" t="s">
        <v>75</v>
      </c>
      <c r="G79" s="79"/>
      <c r="H79" s="135">
        <v>30</v>
      </c>
      <c r="I79" s="136">
        <f>Italy!$H79*1.38</f>
        <v>41.4</v>
      </c>
      <c r="J79" s="137"/>
      <c r="K79" s="138">
        <f>Italy!$J79*1.38</f>
        <v>0</v>
      </c>
      <c r="L79" s="139"/>
    </row>
    <row r="80" spans="1:12" ht="22.5" customHeight="1" x14ac:dyDescent="0.15">
      <c r="A80" s="127">
        <f t="shared" si="8"/>
        <v>5</v>
      </c>
      <c r="B80" s="21">
        <f t="shared" si="9"/>
        <v>44838</v>
      </c>
      <c r="C80" s="62">
        <v>0.83333333333333337</v>
      </c>
      <c r="D80" s="50"/>
      <c r="E80" s="76"/>
      <c r="F80" s="79"/>
      <c r="G80" s="79"/>
      <c r="H80" s="135"/>
      <c r="I80" s="136">
        <f>Italy!$H80*1.38</f>
        <v>0</v>
      </c>
      <c r="J80" s="137"/>
      <c r="K80" s="138">
        <f>Italy!$J80*1.38</f>
        <v>0</v>
      </c>
      <c r="L80" s="139"/>
    </row>
    <row r="81" spans="1:12" ht="12.75" customHeight="1" x14ac:dyDescent="0.15">
      <c r="A81" s="127">
        <f t="shared" si="8"/>
        <v>5</v>
      </c>
      <c r="B81" s="21">
        <f t="shared" si="9"/>
        <v>44838</v>
      </c>
      <c r="C81" s="105">
        <v>0.875</v>
      </c>
      <c r="D81" s="80" t="s">
        <v>38</v>
      </c>
      <c r="E81" s="76" t="s">
        <v>5</v>
      </c>
      <c r="F81" s="76" t="s">
        <v>326</v>
      </c>
      <c r="G81" s="76"/>
      <c r="H81" s="140">
        <v>100</v>
      </c>
      <c r="I81" s="136">
        <f>Italy!$H81*1.38</f>
        <v>138</v>
      </c>
      <c r="J81" s="137"/>
      <c r="K81" s="138">
        <f>Italy!$J81*1.38</f>
        <v>0</v>
      </c>
      <c r="L81" s="139" t="s">
        <v>39</v>
      </c>
    </row>
    <row r="82" spans="1:12" ht="12.75" customHeight="1" thickBot="1" x14ac:dyDescent="0.2">
      <c r="A82" s="128">
        <f t="shared" si="8"/>
        <v>5</v>
      </c>
      <c r="B82" s="21">
        <f t="shared" si="9"/>
        <v>44838</v>
      </c>
      <c r="C82" s="62">
        <v>0.91666666666666663</v>
      </c>
      <c r="D82" s="141" t="s">
        <v>290</v>
      </c>
      <c r="E82" s="142" t="s">
        <v>33</v>
      </c>
      <c r="F82" s="142"/>
      <c r="G82" s="142"/>
      <c r="H82" s="143">
        <v>25</v>
      </c>
      <c r="I82" s="136">
        <f>Italy!$H82*1.38</f>
        <v>34.5</v>
      </c>
      <c r="J82" s="137"/>
      <c r="K82" s="138">
        <f>Italy!$J82*1.38</f>
        <v>0</v>
      </c>
      <c r="L82" s="144"/>
    </row>
    <row r="83" spans="1:12" ht="12.75" customHeight="1" thickTop="1" x14ac:dyDescent="0.15">
      <c r="A83" s="126">
        <f t="shared" ref="A83:A97" si="10">$A$8+5</f>
        <v>6</v>
      </c>
      <c r="B83" s="18">
        <f>B68+1</f>
        <v>44839</v>
      </c>
      <c r="C83" s="19">
        <v>0.33333333333333331</v>
      </c>
      <c r="D83" s="147"/>
      <c r="E83" s="152"/>
      <c r="F83" s="152"/>
      <c r="G83" s="152"/>
      <c r="H83" s="148"/>
      <c r="I83" s="132">
        <f>Italy!$H83*1.38</f>
        <v>0</v>
      </c>
      <c r="J83" s="131"/>
      <c r="K83" s="133">
        <f>Italy!$J83*1.38</f>
        <v>0</v>
      </c>
      <c r="L83" s="134"/>
    </row>
    <row r="84" spans="1:12" ht="12.75" customHeight="1" x14ac:dyDescent="0.15">
      <c r="A84" s="127">
        <f t="shared" si="10"/>
        <v>6</v>
      </c>
      <c r="B84" s="21">
        <f t="shared" ref="B84:B97" si="11">B83</f>
        <v>44839</v>
      </c>
      <c r="C84" s="62">
        <v>0.375</v>
      </c>
      <c r="D84" s="50" t="s">
        <v>327</v>
      </c>
      <c r="E84" s="156" t="s">
        <v>19</v>
      </c>
      <c r="F84" s="156" t="s">
        <v>328</v>
      </c>
      <c r="G84" s="156"/>
      <c r="H84" s="157">
        <v>80</v>
      </c>
      <c r="I84" s="136">
        <f>Italy!$H84*1.38</f>
        <v>110.39999999999999</v>
      </c>
      <c r="J84" s="137"/>
      <c r="K84" s="138">
        <f>Italy!$J84*1.38</f>
        <v>0</v>
      </c>
      <c r="L84" s="139" t="s">
        <v>335</v>
      </c>
    </row>
    <row r="85" spans="1:12" ht="24" customHeight="1" x14ac:dyDescent="0.15">
      <c r="A85" s="127">
        <f t="shared" si="10"/>
        <v>6</v>
      </c>
      <c r="B85" s="21">
        <f t="shared" si="11"/>
        <v>44839</v>
      </c>
      <c r="C85" s="62">
        <v>0.41666666666666669</v>
      </c>
      <c r="D85" s="50"/>
      <c r="E85" s="156"/>
      <c r="F85" s="156"/>
      <c r="G85" s="156"/>
      <c r="H85" s="157"/>
      <c r="I85" s="136">
        <f>Italy!$H85*1.38</f>
        <v>0</v>
      </c>
      <c r="J85" s="137"/>
      <c r="K85" s="138">
        <f>Italy!$J85*1.38</f>
        <v>0</v>
      </c>
      <c r="L85" s="139"/>
    </row>
    <row r="86" spans="1:12" ht="24" customHeight="1" x14ac:dyDescent="0.15">
      <c r="A86" s="127">
        <f t="shared" si="10"/>
        <v>6</v>
      </c>
      <c r="B86" s="21">
        <f t="shared" si="11"/>
        <v>44839</v>
      </c>
      <c r="C86" s="62">
        <v>0.45833333333333331</v>
      </c>
      <c r="D86" s="50"/>
      <c r="E86" s="156"/>
      <c r="F86" s="156"/>
      <c r="G86" s="156"/>
      <c r="H86" s="157"/>
      <c r="I86" s="136">
        <f>Italy!$H86*1.38</f>
        <v>0</v>
      </c>
      <c r="J86" s="137"/>
      <c r="K86" s="138">
        <f>Italy!$J86*1.38</f>
        <v>0</v>
      </c>
      <c r="L86" s="139"/>
    </row>
    <row r="87" spans="1:12" ht="12.75" customHeight="1" x14ac:dyDescent="0.15">
      <c r="A87" s="127">
        <f t="shared" si="10"/>
        <v>6</v>
      </c>
      <c r="B87" s="21">
        <f t="shared" si="11"/>
        <v>44839</v>
      </c>
      <c r="C87" s="62">
        <v>0.5</v>
      </c>
      <c r="D87" s="50" t="s">
        <v>329</v>
      </c>
      <c r="E87" s="79" t="s">
        <v>28</v>
      </c>
      <c r="F87" s="80" t="s">
        <v>140</v>
      </c>
      <c r="G87" s="80"/>
      <c r="H87" s="140">
        <v>30</v>
      </c>
      <c r="I87" s="136">
        <f>Italy!$H87*1.38</f>
        <v>41.4</v>
      </c>
      <c r="J87" s="137"/>
      <c r="K87" s="138">
        <f>Italy!$J87*1.38</f>
        <v>0</v>
      </c>
      <c r="L87" s="139"/>
    </row>
    <row r="88" spans="1:12" ht="39.75" customHeight="1" x14ac:dyDescent="0.15">
      <c r="A88" s="127">
        <f t="shared" si="10"/>
        <v>6</v>
      </c>
      <c r="B88" s="21">
        <f t="shared" si="11"/>
        <v>44839</v>
      </c>
      <c r="C88" s="62">
        <v>0.54166666666666663</v>
      </c>
      <c r="D88" s="158" t="s">
        <v>309</v>
      </c>
      <c r="E88" s="50" t="s">
        <v>19</v>
      </c>
      <c r="F88" s="80" t="s">
        <v>74</v>
      </c>
      <c r="G88" s="79"/>
      <c r="H88" s="157">
        <v>0</v>
      </c>
      <c r="I88" s="136">
        <f>Italy!$H88*1.38</f>
        <v>0</v>
      </c>
      <c r="J88" s="137"/>
      <c r="K88" s="138">
        <f>Italy!$J88*1.38</f>
        <v>0</v>
      </c>
      <c r="L88" s="139"/>
    </row>
    <row r="89" spans="1:12" ht="17.25" customHeight="1" x14ac:dyDescent="0.15">
      <c r="A89" s="127">
        <f t="shared" si="10"/>
        <v>6</v>
      </c>
      <c r="B89" s="21">
        <f t="shared" si="11"/>
        <v>44839</v>
      </c>
      <c r="C89" s="62">
        <v>0.58333333333333337</v>
      </c>
      <c r="D89" s="80"/>
      <c r="E89" s="79"/>
      <c r="F89" s="79"/>
      <c r="G89" s="80"/>
      <c r="H89" s="135"/>
      <c r="I89" s="136">
        <f>Italy!$H89*1.38</f>
        <v>0</v>
      </c>
      <c r="J89" s="137"/>
      <c r="K89" s="138">
        <f>Italy!$J89*1.38</f>
        <v>0</v>
      </c>
      <c r="L89" s="139"/>
    </row>
    <row r="90" spans="1:12" ht="40.5" customHeight="1" x14ac:dyDescent="0.15">
      <c r="A90" s="127">
        <f t="shared" si="10"/>
        <v>6</v>
      </c>
      <c r="B90" s="21">
        <f t="shared" si="11"/>
        <v>44839</v>
      </c>
      <c r="C90" s="62">
        <v>0.625</v>
      </c>
      <c r="D90" s="79"/>
      <c r="E90" s="79"/>
      <c r="F90" s="79"/>
      <c r="G90" s="156"/>
      <c r="H90" s="157"/>
      <c r="I90" s="136">
        <f>Italy!$H90*1.38</f>
        <v>0</v>
      </c>
      <c r="J90" s="137"/>
      <c r="K90" s="138">
        <f>Italy!$J90*1.38</f>
        <v>0</v>
      </c>
      <c r="L90" s="139"/>
    </row>
    <row r="91" spans="1:12" ht="27" customHeight="1" x14ac:dyDescent="0.15">
      <c r="A91" s="127">
        <f t="shared" si="10"/>
        <v>6</v>
      </c>
      <c r="B91" s="21">
        <f t="shared" si="11"/>
        <v>44839</v>
      </c>
      <c r="C91" s="62">
        <v>0.66666666666666663</v>
      </c>
      <c r="D91" s="80"/>
      <c r="E91" s="79"/>
      <c r="F91" s="79"/>
      <c r="G91" s="156"/>
      <c r="H91" s="157"/>
      <c r="I91" s="136">
        <f>Italy!$H91*1.38</f>
        <v>0</v>
      </c>
      <c r="J91" s="137"/>
      <c r="K91" s="138">
        <f>Italy!$J91*1.38</f>
        <v>0</v>
      </c>
      <c r="L91" s="139"/>
    </row>
    <row r="92" spans="1:12" ht="31" customHeight="1" x14ac:dyDescent="0.15">
      <c r="A92" s="127">
        <f t="shared" si="10"/>
        <v>6</v>
      </c>
      <c r="B92" s="21">
        <f t="shared" si="11"/>
        <v>44839</v>
      </c>
      <c r="C92" s="62">
        <v>0.70833333333333337</v>
      </c>
      <c r="D92" s="50" t="s">
        <v>52</v>
      </c>
      <c r="E92" s="79" t="s">
        <v>19</v>
      </c>
      <c r="F92" s="79" t="s">
        <v>256</v>
      </c>
      <c r="G92" s="145"/>
      <c r="H92" s="137">
        <v>0</v>
      </c>
      <c r="I92" s="136">
        <f>Italy!$H92*1.38</f>
        <v>0</v>
      </c>
      <c r="J92" s="137"/>
      <c r="K92" s="138">
        <f>Italy!$J92*1.38</f>
        <v>0</v>
      </c>
      <c r="L92" s="139"/>
    </row>
    <row r="93" spans="1:12" ht="20" customHeight="1" x14ac:dyDescent="0.15">
      <c r="A93" s="127">
        <f t="shared" si="10"/>
        <v>6</v>
      </c>
      <c r="B93" s="21">
        <f t="shared" si="11"/>
        <v>44839</v>
      </c>
      <c r="C93" s="62">
        <v>0.75</v>
      </c>
      <c r="D93" s="50" t="s">
        <v>91</v>
      </c>
      <c r="E93" s="76" t="s">
        <v>28</v>
      </c>
      <c r="F93" s="79" t="s">
        <v>47</v>
      </c>
      <c r="G93" s="79"/>
      <c r="H93" s="157">
        <v>30</v>
      </c>
      <c r="I93" s="136">
        <f>Italy!$H93*1.38</f>
        <v>41.4</v>
      </c>
      <c r="J93" s="137"/>
      <c r="K93" s="138">
        <f>Italy!$J93*1.38</f>
        <v>0</v>
      </c>
      <c r="L93" s="139"/>
    </row>
    <row r="94" spans="1:12" ht="27.75" customHeight="1" x14ac:dyDescent="0.15">
      <c r="A94" s="127">
        <f t="shared" si="10"/>
        <v>6</v>
      </c>
      <c r="B94" s="21">
        <f t="shared" si="11"/>
        <v>44839</v>
      </c>
      <c r="C94" s="62">
        <v>0.79166666666666663</v>
      </c>
      <c r="D94" s="50"/>
      <c r="E94" s="76"/>
      <c r="F94" s="79"/>
      <c r="G94" s="79"/>
      <c r="H94" s="135"/>
      <c r="I94" s="136">
        <f>Italy!$H94*1.38</f>
        <v>0</v>
      </c>
      <c r="J94" s="137"/>
      <c r="K94" s="138">
        <f>Italy!$J94*1.38</f>
        <v>0</v>
      </c>
      <c r="L94" s="139"/>
    </row>
    <row r="95" spans="1:12" ht="12.75" customHeight="1" x14ac:dyDescent="0.15">
      <c r="A95" s="127">
        <f t="shared" si="10"/>
        <v>6</v>
      </c>
      <c r="B95" s="21">
        <f t="shared" si="11"/>
        <v>44839</v>
      </c>
      <c r="C95" s="62">
        <v>0.83333333333333337</v>
      </c>
      <c r="D95" s="149"/>
      <c r="E95" s="159"/>
      <c r="F95" s="79"/>
      <c r="G95" s="150"/>
      <c r="H95" s="157"/>
      <c r="I95" s="136">
        <f>Italy!$H95*1.38</f>
        <v>0</v>
      </c>
      <c r="J95" s="137"/>
      <c r="K95" s="138">
        <f>Italy!$J95*1.38</f>
        <v>0</v>
      </c>
      <c r="L95" s="139"/>
    </row>
    <row r="96" spans="1:12" ht="12.75" customHeight="1" x14ac:dyDescent="0.15">
      <c r="A96" s="127">
        <f t="shared" si="10"/>
        <v>6</v>
      </c>
      <c r="B96" s="21">
        <f t="shared" si="11"/>
        <v>44839</v>
      </c>
      <c r="C96" s="62">
        <v>0.875</v>
      </c>
      <c r="D96" s="50" t="s">
        <v>38</v>
      </c>
      <c r="E96" s="76" t="s">
        <v>5</v>
      </c>
      <c r="F96" s="76" t="s">
        <v>330</v>
      </c>
      <c r="G96" s="76"/>
      <c r="H96" s="135">
        <v>100</v>
      </c>
      <c r="I96" s="136">
        <f>Italy!$H96*1.38</f>
        <v>138</v>
      </c>
      <c r="J96" s="137"/>
      <c r="K96" s="138">
        <f>Italy!$J96*1.38</f>
        <v>0</v>
      </c>
      <c r="L96" s="151" t="s">
        <v>39</v>
      </c>
    </row>
    <row r="97" spans="1:12" ht="12.75" customHeight="1" thickBot="1" x14ac:dyDescent="0.2">
      <c r="A97" s="128">
        <f t="shared" si="10"/>
        <v>6</v>
      </c>
      <c r="B97" s="21">
        <f t="shared" si="11"/>
        <v>44839</v>
      </c>
      <c r="C97" s="27">
        <v>0.91666666666666663</v>
      </c>
      <c r="D97" s="141" t="s">
        <v>290</v>
      </c>
      <c r="E97" s="142" t="s">
        <v>33</v>
      </c>
      <c r="F97" s="142"/>
      <c r="G97" s="142"/>
      <c r="H97" s="143">
        <v>30</v>
      </c>
      <c r="I97" s="136">
        <f>Italy!$H97*1.38</f>
        <v>41.4</v>
      </c>
      <c r="J97" s="137"/>
      <c r="K97" s="138">
        <f>Italy!$J97*1.38</f>
        <v>0</v>
      </c>
      <c r="L97" s="144"/>
    </row>
    <row r="98" spans="1:12" ht="14" thickTop="1" x14ac:dyDescent="0.15">
      <c r="A98" s="126">
        <f t="shared" ref="A98:A112" si="12">$A$8+6</f>
        <v>7</v>
      </c>
      <c r="B98" s="18">
        <f>B83+1</f>
        <v>44840</v>
      </c>
      <c r="C98" s="19">
        <v>0.33333333333333331</v>
      </c>
      <c r="D98" s="130" t="s">
        <v>304</v>
      </c>
      <c r="E98" s="152" t="s">
        <v>33</v>
      </c>
      <c r="F98" s="152" t="s">
        <v>254</v>
      </c>
      <c r="G98" s="152"/>
      <c r="H98" s="148">
        <v>0</v>
      </c>
      <c r="I98" s="132">
        <f>Italy!$H98*1.38</f>
        <v>0</v>
      </c>
      <c r="J98" s="131"/>
      <c r="K98" s="133">
        <f>Italy!$J98*1.38</f>
        <v>0</v>
      </c>
      <c r="L98" s="134"/>
    </row>
    <row r="99" spans="1:12" ht="26" x14ac:dyDescent="0.15">
      <c r="A99" s="127">
        <f t="shared" si="12"/>
        <v>7</v>
      </c>
      <c r="B99" s="21">
        <f t="shared" ref="B99:B112" si="13">B98</f>
        <v>44840</v>
      </c>
      <c r="C99" s="62">
        <v>0.375</v>
      </c>
      <c r="D99" s="50" t="s">
        <v>317</v>
      </c>
      <c r="E99" s="156" t="s">
        <v>30</v>
      </c>
      <c r="F99" s="150" t="s">
        <v>87</v>
      </c>
      <c r="G99" s="156"/>
      <c r="H99" s="135">
        <v>8</v>
      </c>
      <c r="I99" s="136">
        <f>Italy!$H99*1.38</f>
        <v>11.04</v>
      </c>
      <c r="J99" s="137"/>
      <c r="K99" s="138">
        <f>Italy!$J99*1.38</f>
        <v>0</v>
      </c>
      <c r="L99" s="139" t="s">
        <v>316</v>
      </c>
    </row>
    <row r="100" spans="1:12" ht="13" x14ac:dyDescent="0.15">
      <c r="A100" s="127">
        <f t="shared" si="12"/>
        <v>7</v>
      </c>
      <c r="B100" s="21">
        <f t="shared" si="13"/>
        <v>44840</v>
      </c>
      <c r="C100" s="62">
        <v>0.41666666666666669</v>
      </c>
      <c r="D100" s="50" t="s">
        <v>56</v>
      </c>
      <c r="E100" s="50" t="s">
        <v>19</v>
      </c>
      <c r="F100" s="50" t="s">
        <v>313</v>
      </c>
      <c r="G100" s="50"/>
      <c r="H100" s="137">
        <v>0</v>
      </c>
      <c r="I100" s="136">
        <f>Italy!$H100*1.38</f>
        <v>0</v>
      </c>
      <c r="J100" s="137"/>
      <c r="K100" s="138">
        <f>Italy!$J100*1.38</f>
        <v>0</v>
      </c>
      <c r="L100" s="139"/>
    </row>
    <row r="101" spans="1:12" ht="13" x14ac:dyDescent="0.15">
      <c r="A101" s="127">
        <f t="shared" si="12"/>
        <v>7</v>
      </c>
      <c r="B101" s="21">
        <f t="shared" si="13"/>
        <v>44840</v>
      </c>
      <c r="C101" s="62">
        <v>0.45833333333333331</v>
      </c>
      <c r="D101" s="79"/>
      <c r="E101" s="79"/>
      <c r="F101" s="79"/>
      <c r="G101" s="79"/>
      <c r="H101" s="137"/>
      <c r="I101" s="136">
        <f>Italy!$H101*1.38</f>
        <v>0</v>
      </c>
      <c r="J101" s="137"/>
      <c r="K101" s="138">
        <f>Italy!$J101*1.38</f>
        <v>0</v>
      </c>
      <c r="L101" s="139"/>
    </row>
    <row r="102" spans="1:12" ht="13" x14ac:dyDescent="0.15">
      <c r="A102" s="127">
        <f t="shared" si="12"/>
        <v>7</v>
      </c>
      <c r="B102" s="21">
        <f t="shared" si="13"/>
        <v>44840</v>
      </c>
      <c r="C102" s="62">
        <v>0.5</v>
      </c>
      <c r="D102" s="79" t="s">
        <v>57</v>
      </c>
      <c r="E102" s="79" t="s">
        <v>28</v>
      </c>
      <c r="F102" s="79"/>
      <c r="G102" s="79"/>
      <c r="H102" s="137">
        <v>8</v>
      </c>
      <c r="I102" s="136">
        <f>Italy!$H102*1.38</f>
        <v>11.04</v>
      </c>
      <c r="J102" s="137"/>
      <c r="K102" s="138">
        <f>Italy!$J102*1.38</f>
        <v>0</v>
      </c>
      <c r="L102" s="139"/>
    </row>
    <row r="103" spans="1:12" ht="13" x14ac:dyDescent="0.15">
      <c r="A103" s="127">
        <f t="shared" si="12"/>
        <v>7</v>
      </c>
      <c r="B103" s="21">
        <f t="shared" si="13"/>
        <v>44840</v>
      </c>
      <c r="C103" s="62">
        <v>0.54166666666666663</v>
      </c>
      <c r="D103" s="79" t="s">
        <v>58</v>
      </c>
      <c r="E103" s="50" t="s">
        <v>28</v>
      </c>
      <c r="F103" s="156" t="s">
        <v>59</v>
      </c>
      <c r="G103" s="156"/>
      <c r="H103" s="135">
        <v>50</v>
      </c>
      <c r="I103" s="136">
        <f>Italy!$H103*1.38</f>
        <v>69</v>
      </c>
      <c r="J103" s="137"/>
      <c r="K103" s="138">
        <f>Italy!$J103*1.38</f>
        <v>0</v>
      </c>
      <c r="L103" s="139"/>
    </row>
    <row r="104" spans="1:12" ht="39" x14ac:dyDescent="0.15">
      <c r="A104" s="127">
        <f t="shared" si="12"/>
        <v>7</v>
      </c>
      <c r="B104" s="21">
        <f t="shared" si="13"/>
        <v>44840</v>
      </c>
      <c r="C104" s="62">
        <v>0.58333333333333337</v>
      </c>
      <c r="D104" s="50" t="s">
        <v>297</v>
      </c>
      <c r="E104" s="50" t="s">
        <v>19</v>
      </c>
      <c r="F104" s="79" t="s">
        <v>60</v>
      </c>
      <c r="G104" s="79"/>
      <c r="H104" s="135">
        <v>10</v>
      </c>
      <c r="I104" s="136">
        <f>Italy!$H104*1.38</f>
        <v>13.799999999999999</v>
      </c>
      <c r="J104" s="137"/>
      <c r="K104" s="138">
        <f>Italy!$J104*1.38</f>
        <v>0</v>
      </c>
      <c r="L104" s="139"/>
    </row>
    <row r="105" spans="1:12" ht="13" x14ac:dyDescent="0.15">
      <c r="A105" s="127">
        <f t="shared" si="12"/>
        <v>7</v>
      </c>
      <c r="B105" s="21">
        <f t="shared" si="13"/>
        <v>44840</v>
      </c>
      <c r="C105" s="62">
        <v>0.625</v>
      </c>
      <c r="D105" s="50" t="s">
        <v>61</v>
      </c>
      <c r="E105" s="76" t="s">
        <v>19</v>
      </c>
      <c r="F105" s="79" t="s">
        <v>62</v>
      </c>
      <c r="G105" s="79"/>
      <c r="H105" s="135">
        <v>0</v>
      </c>
      <c r="I105" s="136">
        <f>Italy!$H105*1.38</f>
        <v>0</v>
      </c>
      <c r="J105" s="137"/>
      <c r="K105" s="138">
        <f>Italy!$J105*1.38</f>
        <v>0</v>
      </c>
      <c r="L105" s="139"/>
    </row>
    <row r="106" spans="1:12" ht="13" x14ac:dyDescent="0.15">
      <c r="A106" s="127">
        <f t="shared" si="12"/>
        <v>7</v>
      </c>
      <c r="B106" s="21">
        <f t="shared" si="13"/>
        <v>44840</v>
      </c>
      <c r="C106" s="62">
        <v>0.66666666666666663</v>
      </c>
      <c r="D106" s="50" t="s">
        <v>63</v>
      </c>
      <c r="E106" s="156" t="s">
        <v>19</v>
      </c>
      <c r="F106" s="156" t="s">
        <v>47</v>
      </c>
      <c r="G106" s="156"/>
      <c r="H106" s="135">
        <v>0</v>
      </c>
      <c r="I106" s="136">
        <f>Italy!$H106*1.38</f>
        <v>0</v>
      </c>
      <c r="J106" s="137"/>
      <c r="K106" s="138">
        <f>Italy!$J106*1.38</f>
        <v>0</v>
      </c>
      <c r="L106" s="139"/>
    </row>
    <row r="107" spans="1:12" ht="13" x14ac:dyDescent="0.15">
      <c r="A107" s="127">
        <f t="shared" si="12"/>
        <v>7</v>
      </c>
      <c r="B107" s="21">
        <f t="shared" si="13"/>
        <v>44840</v>
      </c>
      <c r="C107" s="62">
        <v>0.70833333333333337</v>
      </c>
      <c r="D107" s="50" t="s">
        <v>66</v>
      </c>
      <c r="E107" s="50" t="s">
        <v>30</v>
      </c>
      <c r="F107" s="50" t="s">
        <v>314</v>
      </c>
      <c r="G107" s="50"/>
      <c r="H107" s="137">
        <v>30</v>
      </c>
      <c r="I107" s="136">
        <f>Italy!$H107*1.38</f>
        <v>41.4</v>
      </c>
      <c r="J107" s="137"/>
      <c r="K107" s="138">
        <f>Italy!$J107*1.38</f>
        <v>0</v>
      </c>
      <c r="L107" s="139" t="s">
        <v>307</v>
      </c>
    </row>
    <row r="108" spans="1:12" ht="13" x14ac:dyDescent="0.15">
      <c r="A108" s="127">
        <f t="shared" si="12"/>
        <v>7</v>
      </c>
      <c r="B108" s="21">
        <f t="shared" si="13"/>
        <v>44840</v>
      </c>
      <c r="C108" s="62">
        <v>0.75</v>
      </c>
      <c r="D108" s="50" t="s">
        <v>331</v>
      </c>
      <c r="E108" s="50" t="s">
        <v>28</v>
      </c>
      <c r="F108" s="50" t="s">
        <v>68</v>
      </c>
      <c r="G108" s="50"/>
      <c r="H108" s="137">
        <v>5</v>
      </c>
      <c r="I108" s="136">
        <f>Italy!$H108*1.38</f>
        <v>6.8999999999999995</v>
      </c>
      <c r="J108" s="137"/>
      <c r="K108" s="138">
        <f>Italy!$J108*1.38</f>
        <v>0</v>
      </c>
      <c r="L108" s="139"/>
    </row>
    <row r="109" spans="1:12" ht="13" x14ac:dyDescent="0.15">
      <c r="A109" s="127">
        <f t="shared" si="12"/>
        <v>7</v>
      </c>
      <c r="B109" s="21">
        <f t="shared" si="13"/>
        <v>44840</v>
      </c>
      <c r="C109" s="62">
        <v>0.79166666666666663</v>
      </c>
      <c r="D109" s="50" t="s">
        <v>310</v>
      </c>
      <c r="E109" s="76" t="s">
        <v>30</v>
      </c>
      <c r="F109" s="79" t="s">
        <v>312</v>
      </c>
      <c r="G109" s="79"/>
      <c r="H109" s="135">
        <v>0</v>
      </c>
      <c r="I109" s="136">
        <f>Italy!$H109*1.38</f>
        <v>0</v>
      </c>
      <c r="J109" s="137"/>
      <c r="K109" s="138">
        <f>Italy!$J109*1.38</f>
        <v>0</v>
      </c>
      <c r="L109" s="139" t="s">
        <v>306</v>
      </c>
    </row>
    <row r="110" spans="1:12" ht="13" x14ac:dyDescent="0.15">
      <c r="A110" s="127">
        <f t="shared" si="12"/>
        <v>7</v>
      </c>
      <c r="B110" s="21">
        <f t="shared" si="13"/>
        <v>44840</v>
      </c>
      <c r="C110" s="62">
        <v>0.83333333333333337</v>
      </c>
      <c r="D110" s="50" t="s">
        <v>65</v>
      </c>
      <c r="E110" s="76" t="s">
        <v>28</v>
      </c>
      <c r="F110" s="79" t="s">
        <v>55</v>
      </c>
      <c r="G110" s="79"/>
      <c r="H110" s="135">
        <v>30</v>
      </c>
      <c r="I110" s="136">
        <f>Italy!$H110*1.38</f>
        <v>41.4</v>
      </c>
      <c r="J110" s="137"/>
      <c r="K110" s="138">
        <f>Italy!$J110*1.38</f>
        <v>0</v>
      </c>
      <c r="L110" s="139"/>
    </row>
    <row r="111" spans="1:12" ht="13" x14ac:dyDescent="0.15">
      <c r="A111" s="127">
        <f t="shared" si="12"/>
        <v>7</v>
      </c>
      <c r="B111" s="21">
        <f t="shared" si="13"/>
        <v>44840</v>
      </c>
      <c r="C111" s="105">
        <v>0.875</v>
      </c>
      <c r="D111" s="76" t="s">
        <v>38</v>
      </c>
      <c r="E111" s="76" t="s">
        <v>5</v>
      </c>
      <c r="F111" s="76" t="s">
        <v>55</v>
      </c>
      <c r="G111" s="76"/>
      <c r="H111" s="135">
        <v>100</v>
      </c>
      <c r="I111" s="136">
        <f>Italy!$H111*1.38</f>
        <v>138</v>
      </c>
      <c r="J111" s="137"/>
      <c r="K111" s="138">
        <f>Italy!$J111*1.38</f>
        <v>0</v>
      </c>
      <c r="L111" s="139" t="s">
        <v>39</v>
      </c>
    </row>
    <row r="112" spans="1:12" ht="14" thickBot="1" x14ac:dyDescent="0.2">
      <c r="A112" s="128">
        <f t="shared" si="12"/>
        <v>7</v>
      </c>
      <c r="B112" s="21">
        <f t="shared" si="13"/>
        <v>44840</v>
      </c>
      <c r="C112" s="27">
        <v>0.91666666666666663</v>
      </c>
      <c r="D112" s="141" t="s">
        <v>290</v>
      </c>
      <c r="E112" s="142" t="s">
        <v>33</v>
      </c>
      <c r="F112" s="142"/>
      <c r="G112" s="142"/>
      <c r="H112" s="143">
        <v>30</v>
      </c>
      <c r="I112" s="136">
        <f>Italy!$H112*1.38</f>
        <v>41.4</v>
      </c>
      <c r="J112" s="137"/>
      <c r="K112" s="138">
        <f>Italy!$J112*1.38</f>
        <v>0</v>
      </c>
      <c r="L112" s="144"/>
    </row>
    <row r="113" spans="1:12" ht="14" thickTop="1" x14ac:dyDescent="0.15">
      <c r="A113" s="126">
        <v>8</v>
      </c>
      <c r="B113" s="18">
        <f>B98+1</f>
        <v>44841</v>
      </c>
      <c r="C113" s="19">
        <v>0.33333333333333331</v>
      </c>
      <c r="D113" s="158" t="s">
        <v>304</v>
      </c>
      <c r="E113" s="130" t="s">
        <v>33</v>
      </c>
      <c r="F113" s="130" t="s">
        <v>254</v>
      </c>
      <c r="G113" s="130"/>
      <c r="H113" s="131">
        <v>0</v>
      </c>
      <c r="I113" s="132">
        <f>Italy!$H113*1.38</f>
        <v>0</v>
      </c>
      <c r="J113" s="131"/>
      <c r="K113" s="133">
        <f>Italy!$J113*1.38</f>
        <v>0</v>
      </c>
      <c r="L113" s="139" t="s">
        <v>307</v>
      </c>
    </row>
    <row r="114" spans="1:12" ht="26" x14ac:dyDescent="0.15">
      <c r="A114" s="127">
        <v>8</v>
      </c>
      <c r="B114" s="21">
        <f t="shared" ref="B114:B127" si="14">B113</f>
        <v>44841</v>
      </c>
      <c r="C114" s="62">
        <v>0.375</v>
      </c>
      <c r="D114" s="50" t="s">
        <v>301</v>
      </c>
      <c r="E114" s="50" t="s">
        <v>30</v>
      </c>
      <c r="F114" s="156" t="s">
        <v>332</v>
      </c>
      <c r="G114" s="156"/>
      <c r="H114" s="135">
        <v>8</v>
      </c>
      <c r="I114" s="136">
        <f>Italy!$H114*1.38</f>
        <v>11.04</v>
      </c>
      <c r="J114" s="137"/>
      <c r="K114" s="138">
        <f>Italy!$J114*1.38</f>
        <v>0</v>
      </c>
      <c r="L114" s="139" t="s">
        <v>315</v>
      </c>
    </row>
    <row r="115" spans="1:12" ht="13" x14ac:dyDescent="0.15">
      <c r="A115" s="127">
        <v>8</v>
      </c>
      <c r="B115" s="21">
        <f t="shared" si="14"/>
        <v>44841</v>
      </c>
      <c r="C115" s="62">
        <v>0.41666666666666669</v>
      </c>
      <c r="D115" s="50" t="s">
        <v>73</v>
      </c>
      <c r="E115" s="50" t="s">
        <v>19</v>
      </c>
      <c r="F115" s="156"/>
      <c r="G115" s="156"/>
      <c r="H115" s="135">
        <v>0</v>
      </c>
      <c r="I115" s="136">
        <f>Italy!$H115*1.38</f>
        <v>0</v>
      </c>
      <c r="J115" s="137"/>
      <c r="K115" s="138">
        <f>Italy!$J115*1.38</f>
        <v>0</v>
      </c>
      <c r="L115" s="139"/>
    </row>
    <row r="116" spans="1:12" ht="13" x14ac:dyDescent="0.15">
      <c r="A116" s="127">
        <v>8</v>
      </c>
      <c r="B116" s="21">
        <f t="shared" si="14"/>
        <v>44841</v>
      </c>
      <c r="C116" s="62">
        <v>0.45833333333333331</v>
      </c>
      <c r="D116" s="50" t="s">
        <v>300</v>
      </c>
      <c r="E116" s="76" t="s">
        <v>28</v>
      </c>
      <c r="F116" s="79"/>
      <c r="G116" s="79"/>
      <c r="H116" s="135">
        <v>15</v>
      </c>
      <c r="I116" s="136">
        <f>Italy!$H116*1.38</f>
        <v>20.7</v>
      </c>
      <c r="J116" s="137"/>
      <c r="K116" s="138">
        <f>Italy!$J116*1.38</f>
        <v>0</v>
      </c>
      <c r="L116" s="139"/>
    </row>
    <row r="117" spans="1:12" ht="13" x14ac:dyDescent="0.15">
      <c r="A117" s="127">
        <v>8</v>
      </c>
      <c r="B117" s="21">
        <f t="shared" si="14"/>
        <v>44841</v>
      </c>
      <c r="C117" s="62">
        <v>0.5</v>
      </c>
      <c r="D117" s="50" t="s">
        <v>71</v>
      </c>
      <c r="E117" s="50" t="s">
        <v>19</v>
      </c>
      <c r="F117" s="79" t="s">
        <v>50</v>
      </c>
      <c r="G117" s="79"/>
      <c r="H117" s="135">
        <v>20</v>
      </c>
      <c r="I117" s="136">
        <f>Italy!$H117*1.38</f>
        <v>27.599999999999998</v>
      </c>
      <c r="J117" s="137"/>
      <c r="K117" s="138">
        <f>Italy!$J117*1.38</f>
        <v>0</v>
      </c>
      <c r="L117" s="139"/>
    </row>
    <row r="118" spans="1:12" ht="13" x14ac:dyDescent="0.15">
      <c r="A118" s="127">
        <v>8</v>
      </c>
      <c r="B118" s="21">
        <f t="shared" si="14"/>
        <v>44841</v>
      </c>
      <c r="C118" s="62">
        <v>0.54166666666666663</v>
      </c>
      <c r="D118" s="50" t="s">
        <v>72</v>
      </c>
      <c r="E118" s="50" t="s">
        <v>19</v>
      </c>
      <c r="F118" s="79" t="s">
        <v>50</v>
      </c>
      <c r="G118" s="79"/>
      <c r="H118" s="135">
        <v>20</v>
      </c>
      <c r="I118" s="136">
        <f>Italy!$H118*1.38</f>
        <v>27.599999999999998</v>
      </c>
      <c r="J118" s="137"/>
      <c r="K118" s="138">
        <f>Italy!$J118*1.38</f>
        <v>0</v>
      </c>
      <c r="L118" s="139"/>
    </row>
    <row r="119" spans="1:12" ht="13" x14ac:dyDescent="0.15">
      <c r="A119" s="127">
        <v>8</v>
      </c>
      <c r="B119" s="21">
        <f t="shared" si="14"/>
        <v>44841</v>
      </c>
      <c r="C119" s="62">
        <v>0.58333333333333337</v>
      </c>
      <c r="D119" s="79" t="s">
        <v>298</v>
      </c>
      <c r="E119" s="50" t="s">
        <v>28</v>
      </c>
      <c r="F119" s="156" t="s">
        <v>68</v>
      </c>
      <c r="G119" s="156"/>
      <c r="H119" s="135">
        <v>5</v>
      </c>
      <c r="I119" s="136">
        <f>Italy!$H119*1.38</f>
        <v>6.8999999999999995</v>
      </c>
      <c r="J119" s="137"/>
      <c r="K119" s="138">
        <f>Italy!$J119*1.38</f>
        <v>0</v>
      </c>
      <c r="L119" s="139"/>
    </row>
    <row r="120" spans="1:12" ht="13" x14ac:dyDescent="0.15">
      <c r="A120" s="127">
        <v>8</v>
      </c>
      <c r="B120" s="21">
        <f t="shared" si="14"/>
        <v>44841</v>
      </c>
      <c r="C120" s="62">
        <v>0.625</v>
      </c>
      <c r="D120" s="79" t="s">
        <v>299</v>
      </c>
      <c r="E120" s="50" t="s">
        <v>30</v>
      </c>
      <c r="F120" s="156" t="s">
        <v>318</v>
      </c>
      <c r="G120" s="156"/>
      <c r="H120" s="135">
        <v>8</v>
      </c>
      <c r="I120" s="136">
        <f>Italy!$H120*1.38</f>
        <v>11.04</v>
      </c>
      <c r="J120" s="137"/>
      <c r="K120" s="138">
        <f>Italy!$J120*1.38</f>
        <v>0</v>
      </c>
      <c r="L120" s="139" t="s">
        <v>319</v>
      </c>
    </row>
    <row r="121" spans="1:12" ht="13" x14ac:dyDescent="0.15">
      <c r="A121" s="127">
        <v>8</v>
      </c>
      <c r="B121" s="21">
        <f t="shared" si="14"/>
        <v>44841</v>
      </c>
      <c r="C121" s="62">
        <v>0.66666666666666663</v>
      </c>
      <c r="D121" s="79" t="s">
        <v>333</v>
      </c>
      <c r="E121" s="50" t="s">
        <v>28</v>
      </c>
      <c r="F121" s="156" t="s">
        <v>68</v>
      </c>
      <c r="G121" s="156"/>
      <c r="H121" s="135">
        <v>15</v>
      </c>
      <c r="I121" s="136">
        <f>Italy!$H121*1.38</f>
        <v>20.7</v>
      </c>
      <c r="J121" s="137"/>
      <c r="K121" s="138">
        <f>Italy!$J121*1.38</f>
        <v>0</v>
      </c>
      <c r="L121" s="139"/>
    </row>
    <row r="122" spans="1:12" ht="13" x14ac:dyDescent="0.15">
      <c r="A122" s="127">
        <v>8</v>
      </c>
      <c r="B122" s="21">
        <f t="shared" si="14"/>
        <v>44841</v>
      </c>
      <c r="C122" s="62">
        <v>0.70833333333333337</v>
      </c>
      <c r="D122" s="79" t="s">
        <v>311</v>
      </c>
      <c r="E122" s="50" t="s">
        <v>30</v>
      </c>
      <c r="F122" s="156" t="s">
        <v>312</v>
      </c>
      <c r="G122" s="156"/>
      <c r="H122" s="135">
        <v>16</v>
      </c>
      <c r="I122" s="136">
        <f>Italy!$H122*1.38</f>
        <v>22.08</v>
      </c>
      <c r="J122" s="137"/>
      <c r="K122" s="138">
        <f>Italy!$J122*1.38</f>
        <v>0</v>
      </c>
      <c r="L122" s="139" t="s">
        <v>307</v>
      </c>
    </row>
    <row r="123" spans="1:12" ht="13" x14ac:dyDescent="0.15">
      <c r="A123" s="127">
        <v>8</v>
      </c>
      <c r="B123" s="21">
        <f t="shared" si="14"/>
        <v>44841</v>
      </c>
      <c r="C123" s="62">
        <v>0.75</v>
      </c>
      <c r="D123" s="50"/>
      <c r="E123" s="50"/>
      <c r="F123" s="79"/>
      <c r="G123" s="79"/>
      <c r="H123" s="135"/>
      <c r="I123" s="136">
        <f>Italy!$H123*1.38</f>
        <v>0</v>
      </c>
      <c r="J123" s="137"/>
      <c r="K123" s="138">
        <f>Italy!$J123*1.38</f>
        <v>0</v>
      </c>
      <c r="L123" s="139"/>
    </row>
    <row r="124" spans="1:12" ht="13" x14ac:dyDescent="0.15">
      <c r="A124" s="127">
        <v>8</v>
      </c>
      <c r="B124" s="21">
        <f t="shared" si="14"/>
        <v>44841</v>
      </c>
      <c r="C124" s="62">
        <v>0.79166666666666663</v>
      </c>
      <c r="D124" s="79" t="s">
        <v>284</v>
      </c>
      <c r="E124" s="50" t="s">
        <v>28</v>
      </c>
      <c r="F124" s="156" t="s">
        <v>254</v>
      </c>
      <c r="G124" s="156"/>
      <c r="H124" s="135">
        <v>30</v>
      </c>
      <c r="I124" s="136">
        <f>Italy!$H124*1.38</f>
        <v>41.4</v>
      </c>
      <c r="J124" s="137"/>
      <c r="K124" s="138">
        <f>Italy!$J124*1.38</f>
        <v>0</v>
      </c>
      <c r="L124" s="139"/>
    </row>
    <row r="125" spans="1:12" ht="13" x14ac:dyDescent="0.15">
      <c r="A125" s="127">
        <v>8</v>
      </c>
      <c r="B125" s="21">
        <f t="shared" si="14"/>
        <v>44841</v>
      </c>
      <c r="C125" s="62">
        <v>0.83333333333333337</v>
      </c>
      <c r="D125" s="79"/>
      <c r="E125" s="50"/>
      <c r="F125" s="156"/>
      <c r="G125" s="156"/>
      <c r="H125" s="135"/>
      <c r="I125" s="136">
        <f>Italy!$H125*1.38</f>
        <v>0</v>
      </c>
      <c r="J125" s="137"/>
      <c r="K125" s="138">
        <f>Italy!$J125*1.38</f>
        <v>0</v>
      </c>
      <c r="L125" s="139"/>
    </row>
    <row r="126" spans="1:12" ht="13" x14ac:dyDescent="0.15">
      <c r="A126" s="127">
        <v>8</v>
      </c>
      <c r="B126" s="21">
        <f t="shared" si="14"/>
        <v>44841</v>
      </c>
      <c r="C126" s="62">
        <v>0.875</v>
      </c>
      <c r="D126" s="160" t="s">
        <v>38</v>
      </c>
      <c r="E126" s="153" t="s">
        <v>5</v>
      </c>
      <c r="F126" s="153"/>
      <c r="G126" s="153"/>
      <c r="H126" s="140">
        <v>100</v>
      </c>
      <c r="I126" s="136">
        <f>Italy!$H126*1.38</f>
        <v>138</v>
      </c>
      <c r="J126" s="137"/>
      <c r="K126" s="138">
        <f>Italy!$J126*1.38</f>
        <v>0</v>
      </c>
      <c r="L126" s="151" t="s">
        <v>39</v>
      </c>
    </row>
    <row r="127" spans="1:12" ht="14" thickBot="1" x14ac:dyDescent="0.2">
      <c r="A127" s="128">
        <v>8</v>
      </c>
      <c r="B127" s="21">
        <f t="shared" si="14"/>
        <v>44841</v>
      </c>
      <c r="C127" s="27">
        <v>0.91666666666666663</v>
      </c>
      <c r="D127" s="141" t="s">
        <v>290</v>
      </c>
      <c r="E127" s="142" t="s">
        <v>33</v>
      </c>
      <c r="F127" s="142"/>
      <c r="G127" s="153"/>
      <c r="H127" s="137">
        <v>25</v>
      </c>
      <c r="I127" s="136">
        <f>Italy!$H127*1.38</f>
        <v>34.5</v>
      </c>
      <c r="J127" s="137"/>
      <c r="K127" s="138">
        <f>Italy!$J127*1.38</f>
        <v>0</v>
      </c>
      <c r="L127" s="144"/>
    </row>
    <row r="128" spans="1:12" ht="14" thickTop="1" x14ac:dyDescent="0.15">
      <c r="A128" s="126">
        <v>9</v>
      </c>
      <c r="B128" s="18">
        <f>B113+1</f>
        <v>44842</v>
      </c>
      <c r="C128" s="19">
        <v>0.33333333333333331</v>
      </c>
      <c r="D128" s="158"/>
      <c r="E128" s="130"/>
      <c r="F128" s="130"/>
      <c r="G128" s="130"/>
      <c r="H128" s="131"/>
      <c r="I128" s="132">
        <f>Italy!$H128*1.38</f>
        <v>0</v>
      </c>
      <c r="J128" s="131"/>
      <c r="K128" s="133">
        <f>Italy!$J128*1.38</f>
        <v>0</v>
      </c>
      <c r="L128" s="134"/>
    </row>
    <row r="129" spans="1:12" ht="12.75" customHeight="1" x14ac:dyDescent="0.15">
      <c r="A129" s="127">
        <v>9</v>
      </c>
      <c r="B129" s="21">
        <f t="shared" ref="B129:B142" si="15">B128</f>
        <v>44842</v>
      </c>
      <c r="C129" s="62">
        <v>0.375</v>
      </c>
      <c r="D129" s="158" t="s">
        <v>289</v>
      </c>
      <c r="E129" s="156" t="s">
        <v>30</v>
      </c>
      <c r="F129" s="156" t="s">
        <v>334</v>
      </c>
      <c r="G129" s="156"/>
      <c r="H129" s="157">
        <v>0</v>
      </c>
      <c r="I129" s="136">
        <f>Italy!$H129*1.38</f>
        <v>0</v>
      </c>
      <c r="J129" s="137"/>
      <c r="K129" s="138">
        <f>Italy!$J129*1.38</f>
        <v>0</v>
      </c>
      <c r="L129" s="139"/>
    </row>
    <row r="130" spans="1:12" ht="15.75" customHeight="1" x14ac:dyDescent="0.15">
      <c r="A130" s="127">
        <v>9</v>
      </c>
      <c r="B130" s="21">
        <f t="shared" si="15"/>
        <v>44842</v>
      </c>
      <c r="C130" s="62">
        <v>0.41666666666666669</v>
      </c>
      <c r="D130" s="79" t="s">
        <v>302</v>
      </c>
      <c r="E130" s="80" t="s">
        <v>33</v>
      </c>
      <c r="F130" s="80"/>
      <c r="G130" s="76"/>
      <c r="H130" s="157">
        <v>100</v>
      </c>
      <c r="I130" s="136">
        <f>Italy!$H130*1.38</f>
        <v>138</v>
      </c>
      <c r="J130" s="137"/>
      <c r="K130" s="138">
        <f>Italy!$J130*1.38</f>
        <v>0</v>
      </c>
      <c r="L130" s="139"/>
    </row>
    <row r="131" spans="1:12" ht="15.75" customHeight="1" x14ac:dyDescent="0.15">
      <c r="A131" s="127">
        <v>9</v>
      </c>
      <c r="B131" s="21">
        <f t="shared" si="15"/>
        <v>44842</v>
      </c>
      <c r="C131" s="62">
        <v>0.45833333333333331</v>
      </c>
      <c r="D131" s="158"/>
      <c r="E131" s="80"/>
      <c r="F131" s="80"/>
      <c r="G131" s="80"/>
      <c r="H131" s="157"/>
      <c r="I131" s="136">
        <f>Italy!$H131*1.38</f>
        <v>0</v>
      </c>
      <c r="J131" s="137"/>
      <c r="K131" s="138">
        <f>Italy!$J131*1.38</f>
        <v>0</v>
      </c>
      <c r="L131" s="139"/>
    </row>
    <row r="132" spans="1:12" ht="15.75" customHeight="1" x14ac:dyDescent="0.15">
      <c r="A132" s="127">
        <v>9</v>
      </c>
      <c r="B132" s="21">
        <f t="shared" si="15"/>
        <v>44842</v>
      </c>
      <c r="C132" s="62">
        <v>0.5</v>
      </c>
      <c r="D132" s="158" t="s">
        <v>104</v>
      </c>
      <c r="E132" s="80" t="s">
        <v>30</v>
      </c>
      <c r="F132" s="80"/>
      <c r="G132" s="80"/>
      <c r="H132" s="157">
        <v>350</v>
      </c>
      <c r="I132" s="136">
        <f>Italy!$H132*1.38</f>
        <v>482.99999999999994</v>
      </c>
      <c r="J132" s="137"/>
      <c r="K132" s="138">
        <f>Italy!$J132*1.38</f>
        <v>0</v>
      </c>
      <c r="L132" s="139"/>
    </row>
    <row r="133" spans="1:12" ht="15.75" customHeight="1" x14ac:dyDescent="0.15">
      <c r="A133" s="127">
        <v>9</v>
      </c>
      <c r="B133" s="21">
        <f t="shared" si="15"/>
        <v>44842</v>
      </c>
      <c r="C133" s="62">
        <v>0.54166666666666663</v>
      </c>
      <c r="D133" s="79"/>
      <c r="E133" s="79"/>
      <c r="F133" s="79"/>
      <c r="G133" s="80"/>
      <c r="H133" s="157"/>
      <c r="I133" s="136">
        <f>Italy!$H133*1.38</f>
        <v>0</v>
      </c>
      <c r="J133" s="137"/>
      <c r="K133" s="138">
        <f>Italy!$J133*1.38</f>
        <v>0</v>
      </c>
      <c r="L133" s="139"/>
    </row>
    <row r="134" spans="1:12" ht="15.75" customHeight="1" x14ac:dyDescent="0.15">
      <c r="A134" s="127">
        <v>9</v>
      </c>
      <c r="B134" s="21">
        <f t="shared" si="15"/>
        <v>44842</v>
      </c>
      <c r="C134" s="62">
        <v>0.58333333333333337</v>
      </c>
      <c r="D134" s="80"/>
      <c r="E134" s="79"/>
      <c r="F134" s="79"/>
      <c r="G134" s="80"/>
      <c r="H134" s="157"/>
      <c r="I134" s="136">
        <f>Italy!$H134*1.38</f>
        <v>0</v>
      </c>
      <c r="J134" s="137"/>
      <c r="K134" s="138">
        <f>Italy!$J134*1.38</f>
        <v>0</v>
      </c>
      <c r="L134" s="139"/>
    </row>
    <row r="135" spans="1:12" ht="15.75" customHeight="1" x14ac:dyDescent="0.15">
      <c r="A135" s="127">
        <v>9</v>
      </c>
      <c r="B135" s="21">
        <f t="shared" si="15"/>
        <v>44842</v>
      </c>
      <c r="C135" s="62">
        <v>0.625</v>
      </c>
      <c r="D135" s="80"/>
      <c r="E135" s="79"/>
      <c r="F135" s="79"/>
      <c r="G135" s="80"/>
      <c r="H135" s="157"/>
      <c r="I135" s="136">
        <f>Italy!$H135*1.38</f>
        <v>0</v>
      </c>
      <c r="J135" s="137"/>
      <c r="K135" s="138">
        <f>Italy!$J135*1.38</f>
        <v>0</v>
      </c>
      <c r="L135" s="139"/>
    </row>
    <row r="136" spans="1:12" ht="15.75" customHeight="1" x14ac:dyDescent="0.15">
      <c r="A136" s="127">
        <v>9</v>
      </c>
      <c r="B136" s="21">
        <f t="shared" si="15"/>
        <v>44842</v>
      </c>
      <c r="C136" s="62">
        <v>0.66666666666666663</v>
      </c>
      <c r="D136" s="80"/>
      <c r="E136" s="79"/>
      <c r="F136" s="79"/>
      <c r="G136" s="80"/>
      <c r="H136" s="157"/>
      <c r="I136" s="136">
        <f>Italy!$H136*1.38</f>
        <v>0</v>
      </c>
      <c r="J136" s="137"/>
      <c r="K136" s="138">
        <f>Italy!$J136*1.38</f>
        <v>0</v>
      </c>
      <c r="L136" s="139"/>
    </row>
    <row r="137" spans="1:12" ht="15.75" customHeight="1" x14ac:dyDescent="0.15">
      <c r="A137" s="127">
        <v>9</v>
      </c>
      <c r="B137" s="21">
        <f t="shared" si="15"/>
        <v>44842</v>
      </c>
      <c r="C137" s="62">
        <v>0.70833333333333337</v>
      </c>
      <c r="D137" s="80"/>
      <c r="E137" s="79"/>
      <c r="F137" s="79"/>
      <c r="G137" s="80"/>
      <c r="H137" s="157"/>
      <c r="I137" s="136">
        <f>Italy!$H137*1.38</f>
        <v>0</v>
      </c>
      <c r="J137" s="137"/>
      <c r="K137" s="138">
        <f>Italy!$J137*1.38</f>
        <v>0</v>
      </c>
      <c r="L137" s="139"/>
    </row>
    <row r="138" spans="1:12" ht="15.75" customHeight="1" x14ac:dyDescent="0.15">
      <c r="A138" s="127">
        <v>9</v>
      </c>
      <c r="B138" s="21">
        <f t="shared" si="15"/>
        <v>44842</v>
      </c>
      <c r="C138" s="62">
        <v>0.75</v>
      </c>
      <c r="D138" s="80"/>
      <c r="E138" s="79"/>
      <c r="F138" s="79"/>
      <c r="G138" s="80"/>
      <c r="H138" s="157"/>
      <c r="I138" s="136">
        <f>Italy!$H138*1.38</f>
        <v>0</v>
      </c>
      <c r="J138" s="137"/>
      <c r="K138" s="138">
        <f>Italy!$J138*1.38</f>
        <v>0</v>
      </c>
      <c r="L138" s="139"/>
    </row>
    <row r="139" spans="1:12" ht="15.75" customHeight="1" x14ac:dyDescent="0.15">
      <c r="A139" s="127">
        <v>9</v>
      </c>
      <c r="B139" s="21">
        <f t="shared" si="15"/>
        <v>44842</v>
      </c>
      <c r="C139" s="62">
        <v>0.79166666666666663</v>
      </c>
      <c r="D139" s="50"/>
      <c r="E139" s="80"/>
      <c r="F139" s="80"/>
      <c r="G139" s="79"/>
      <c r="H139" s="157"/>
      <c r="I139" s="136">
        <f>Italy!$H139*1.38</f>
        <v>0</v>
      </c>
      <c r="J139" s="137"/>
      <c r="K139" s="138">
        <f>Italy!$J139*1.38</f>
        <v>0</v>
      </c>
      <c r="L139" s="139"/>
    </row>
    <row r="140" spans="1:12" ht="15.75" customHeight="1" x14ac:dyDescent="0.15">
      <c r="A140" s="127">
        <v>9</v>
      </c>
      <c r="B140" s="21">
        <f t="shared" si="15"/>
        <v>44842</v>
      </c>
      <c r="C140" s="62">
        <v>0.83333333333333337</v>
      </c>
      <c r="D140" s="50"/>
      <c r="E140" s="79"/>
      <c r="F140" s="79"/>
      <c r="G140" s="79"/>
      <c r="H140" s="157"/>
      <c r="I140" s="136">
        <f>Italy!$H140*1.38</f>
        <v>0</v>
      </c>
      <c r="J140" s="137"/>
      <c r="K140" s="138">
        <f>Italy!$J140*1.38</f>
        <v>0</v>
      </c>
      <c r="L140" s="139"/>
    </row>
    <row r="141" spans="1:12" ht="15.75" customHeight="1" x14ac:dyDescent="0.15">
      <c r="A141" s="127">
        <v>9</v>
      </c>
      <c r="B141" s="21">
        <f t="shared" si="15"/>
        <v>44842</v>
      </c>
      <c r="C141" s="62">
        <v>0.875</v>
      </c>
      <c r="D141" s="160"/>
      <c r="E141" s="153"/>
      <c r="F141" s="153"/>
      <c r="G141" s="153"/>
      <c r="H141" s="157"/>
      <c r="I141" s="136">
        <f>Italy!$H141*1.38</f>
        <v>0</v>
      </c>
      <c r="J141" s="137"/>
      <c r="K141" s="138">
        <f>Italy!$J141*1.38</f>
        <v>0</v>
      </c>
      <c r="L141" s="151"/>
    </row>
    <row r="142" spans="1:12" ht="15.75" customHeight="1" thickBot="1" x14ac:dyDescent="0.2">
      <c r="A142" s="128">
        <v>9</v>
      </c>
      <c r="B142" s="129">
        <f t="shared" si="15"/>
        <v>44842</v>
      </c>
      <c r="C142" s="27">
        <v>0.91666666666666663</v>
      </c>
      <c r="D142" s="141" t="s">
        <v>290</v>
      </c>
      <c r="E142" s="142" t="s">
        <v>33</v>
      </c>
      <c r="F142" s="142"/>
      <c r="G142" s="142"/>
      <c r="H142" s="161">
        <v>3</v>
      </c>
      <c r="I142" s="154">
        <f>Italy!$H142*1.38</f>
        <v>4.1399999999999997</v>
      </c>
      <c r="J142" s="143"/>
      <c r="K142" s="155">
        <f>Italy!$J142*1.38</f>
        <v>0</v>
      </c>
      <c r="L142" s="144"/>
    </row>
    <row r="143" spans="1:12" ht="15.75" customHeight="1" thickTop="1" thickBot="1" x14ac:dyDescent="0.2">
      <c r="A143" s="114" t="s">
        <v>105</v>
      </c>
      <c r="B143" s="115"/>
      <c r="C143" s="116"/>
      <c r="D143" s="117"/>
      <c r="E143" s="118"/>
      <c r="F143" s="118"/>
      <c r="G143" s="118"/>
      <c r="H143" s="162">
        <f>SUM(H8:H142)</f>
        <v>4581</v>
      </c>
      <c r="I143" s="120">
        <f>Italy!$H143*1.38</f>
        <v>6321.78</v>
      </c>
      <c r="J143" s="119">
        <f>SUM(J8:J127)</f>
        <v>0</v>
      </c>
      <c r="K143" s="119">
        <f>Italy!$J143*1.25</f>
        <v>0</v>
      </c>
      <c r="L143" s="121"/>
    </row>
    <row r="144" spans="1:12" ht="15.75" customHeight="1" thickTop="1" x14ac:dyDescent="0.15">
      <c r="L144" s="57"/>
    </row>
    <row r="145" spans="1:12" ht="15.75" customHeight="1" x14ac:dyDescent="0.15">
      <c r="B145" s="58"/>
    </row>
    <row r="146" spans="1:12" ht="15.75" customHeight="1" thickBot="1" x14ac:dyDescent="0.2">
      <c r="D146" s="22"/>
    </row>
    <row r="147" spans="1:12" ht="15.75" customHeight="1" thickTop="1" x14ac:dyDescent="0.15">
      <c r="A147" s="170" t="s">
        <v>285</v>
      </c>
      <c r="B147" s="171"/>
      <c r="C147" s="19">
        <v>0.33333333333333331</v>
      </c>
      <c r="D147" s="38" t="s">
        <v>106</v>
      </c>
      <c r="E147" s="45" t="s">
        <v>30</v>
      </c>
      <c r="F147" s="45" t="s">
        <v>74</v>
      </c>
      <c r="G147" s="45"/>
      <c r="H147" s="46">
        <v>0</v>
      </c>
      <c r="I147" s="20">
        <f>Italy!$H147*1.38</f>
        <v>0</v>
      </c>
      <c r="J147" s="68"/>
      <c r="K147" s="84">
        <f>Italy!$J147*1.38</f>
        <v>0</v>
      </c>
      <c r="L147" s="111"/>
    </row>
    <row r="148" spans="1:12" ht="15.75" customHeight="1" x14ac:dyDescent="0.15">
      <c r="A148" s="172"/>
      <c r="B148" s="173"/>
      <c r="C148" s="62">
        <v>0.375</v>
      </c>
      <c r="D148" s="28" t="s">
        <v>107</v>
      </c>
      <c r="E148" s="33" t="s">
        <v>30</v>
      </c>
      <c r="F148" s="33" t="s">
        <v>108</v>
      </c>
      <c r="G148" s="33"/>
      <c r="H148" s="109">
        <v>55</v>
      </c>
      <c r="I148" s="82">
        <f>Italy!$H148*1.38</f>
        <v>75.899999999999991</v>
      </c>
      <c r="J148" s="30"/>
      <c r="K148" s="26">
        <f>Italy!$J148*1.38</f>
        <v>0</v>
      </c>
      <c r="L148" s="31" t="s">
        <v>109</v>
      </c>
    </row>
    <row r="149" spans="1:12" ht="15.75" customHeight="1" x14ac:dyDescent="0.15">
      <c r="A149" s="172"/>
      <c r="B149" s="173"/>
      <c r="C149" s="62">
        <v>0.41666666666666669</v>
      </c>
      <c r="D149" s="28" t="s">
        <v>110</v>
      </c>
      <c r="E149" s="33" t="s">
        <v>19</v>
      </c>
      <c r="F149" s="33"/>
      <c r="G149" s="33"/>
      <c r="H149" s="110">
        <f>20*2</f>
        <v>40</v>
      </c>
      <c r="I149" s="82">
        <f>Italy!$H149*1.38</f>
        <v>55.199999999999996</v>
      </c>
      <c r="J149" s="30"/>
      <c r="K149" s="26">
        <f>Italy!$J149*1.38</f>
        <v>0</v>
      </c>
      <c r="L149" s="31"/>
    </row>
    <row r="150" spans="1:12" ht="15.75" customHeight="1" x14ac:dyDescent="0.15">
      <c r="A150" s="172"/>
      <c r="B150" s="173"/>
      <c r="C150" s="62">
        <v>0.45833333333333331</v>
      </c>
      <c r="D150" s="24"/>
      <c r="E150" s="28"/>
      <c r="F150" s="28"/>
      <c r="G150" s="47"/>
      <c r="H150" s="110"/>
      <c r="I150" s="82">
        <f>Italy!$H150*1.38</f>
        <v>0</v>
      </c>
      <c r="J150" s="30"/>
      <c r="K150" s="26">
        <f>Italy!$J150*1.38</f>
        <v>0</v>
      </c>
      <c r="L150" s="31"/>
    </row>
    <row r="151" spans="1:12" ht="15.75" customHeight="1" x14ac:dyDescent="0.15">
      <c r="A151" s="172"/>
      <c r="B151" s="173"/>
      <c r="C151" s="62">
        <v>0.5</v>
      </c>
      <c r="D151" s="24" t="s">
        <v>111</v>
      </c>
      <c r="E151" s="28" t="s">
        <v>28</v>
      </c>
      <c r="F151" s="28" t="s">
        <v>47</v>
      </c>
      <c r="G151" s="47"/>
      <c r="H151" s="109">
        <v>20</v>
      </c>
      <c r="I151" s="82">
        <f>Italy!$H151*1.38</f>
        <v>27.599999999999998</v>
      </c>
      <c r="J151" s="30"/>
      <c r="K151" s="26">
        <f>Italy!$J151*1.38</f>
        <v>0</v>
      </c>
      <c r="L151" s="31"/>
    </row>
    <row r="152" spans="1:12" ht="15.75" customHeight="1" x14ac:dyDescent="0.15">
      <c r="A152" s="172"/>
      <c r="B152" s="173"/>
      <c r="C152" s="62">
        <v>0.54166666666666663</v>
      </c>
      <c r="D152" s="28" t="s">
        <v>112</v>
      </c>
      <c r="E152" s="28" t="s">
        <v>19</v>
      </c>
      <c r="F152" s="28" t="s">
        <v>113</v>
      </c>
      <c r="G152" s="47"/>
      <c r="H152" s="110">
        <f>3*2</f>
        <v>6</v>
      </c>
      <c r="I152" s="82">
        <f>Italy!$H152*1.38</f>
        <v>8.2799999999999994</v>
      </c>
      <c r="J152" s="30"/>
      <c r="K152" s="26">
        <f>Italy!$J152*1.38</f>
        <v>0</v>
      </c>
      <c r="L152" s="31"/>
    </row>
    <row r="153" spans="1:12" ht="15.75" customHeight="1" x14ac:dyDescent="0.15">
      <c r="A153" s="172"/>
      <c r="B153" s="173"/>
      <c r="C153" s="62">
        <v>0.58333333333333337</v>
      </c>
      <c r="D153" s="28" t="s">
        <v>114</v>
      </c>
      <c r="E153" s="28" t="s">
        <v>19</v>
      </c>
      <c r="F153" s="28" t="s">
        <v>37</v>
      </c>
      <c r="G153" s="47"/>
      <c r="H153" s="110">
        <f>2*2</f>
        <v>4</v>
      </c>
      <c r="I153" s="82">
        <f>Italy!$H153*1.38</f>
        <v>5.52</v>
      </c>
      <c r="J153" s="30"/>
      <c r="K153" s="26">
        <f>Italy!$J153*1.38</f>
        <v>0</v>
      </c>
      <c r="L153" s="31"/>
    </row>
    <row r="154" spans="1:12" ht="15.75" customHeight="1" x14ac:dyDescent="0.15">
      <c r="A154" s="172"/>
      <c r="B154" s="173"/>
      <c r="C154" s="62">
        <v>0.625</v>
      </c>
      <c r="D154" s="47" t="s">
        <v>115</v>
      </c>
      <c r="E154" s="47" t="s">
        <v>19</v>
      </c>
      <c r="F154" s="47" t="s">
        <v>80</v>
      </c>
      <c r="G154" s="28"/>
      <c r="H154" s="109">
        <v>0</v>
      </c>
      <c r="I154" s="82">
        <f>Italy!$H154*1.38</f>
        <v>0</v>
      </c>
      <c r="J154" s="30"/>
      <c r="K154" s="26">
        <f>Italy!$J154*1.38</f>
        <v>0</v>
      </c>
      <c r="L154" s="31"/>
    </row>
    <row r="155" spans="1:12" ht="15.75" customHeight="1" x14ac:dyDescent="0.15">
      <c r="A155" s="172"/>
      <c r="B155" s="173"/>
      <c r="C155" s="62">
        <v>0.66666666666666663</v>
      </c>
      <c r="D155" s="49"/>
      <c r="E155" s="24"/>
      <c r="F155" s="47"/>
      <c r="G155" s="28"/>
      <c r="H155" s="110"/>
      <c r="I155" s="82">
        <f>Italy!$H155*1.38</f>
        <v>0</v>
      </c>
      <c r="J155" s="30"/>
      <c r="K155" s="26">
        <f>Italy!$J155*1.38</f>
        <v>0</v>
      </c>
      <c r="L155" s="31"/>
    </row>
    <row r="156" spans="1:12" ht="15.75" customHeight="1" x14ac:dyDescent="0.15">
      <c r="A156" s="172"/>
      <c r="B156" s="173"/>
      <c r="C156" s="62">
        <v>0.70833333333333337</v>
      </c>
      <c r="D156" s="28" t="s">
        <v>116</v>
      </c>
      <c r="E156" s="47" t="s">
        <v>30</v>
      </c>
      <c r="F156" s="47" t="s">
        <v>108</v>
      </c>
      <c r="G156" s="48"/>
      <c r="H156" s="109">
        <v>55</v>
      </c>
      <c r="I156" s="82">
        <f>Italy!$H156*1.38</f>
        <v>75.899999999999991</v>
      </c>
      <c r="J156" s="30"/>
      <c r="K156" s="26">
        <f>Italy!$J156*1.38</f>
        <v>0</v>
      </c>
      <c r="L156" s="31"/>
    </row>
    <row r="157" spans="1:12" ht="15.75" customHeight="1" x14ac:dyDescent="0.15">
      <c r="A157" s="172"/>
      <c r="B157" s="173"/>
      <c r="C157" s="62">
        <v>0.75</v>
      </c>
      <c r="D157" s="28"/>
      <c r="E157" s="47"/>
      <c r="F157" s="47"/>
      <c r="G157" s="48"/>
      <c r="H157" s="110"/>
      <c r="I157" s="82">
        <f>Italy!$H157*1.38</f>
        <v>0</v>
      </c>
      <c r="J157" s="30"/>
      <c r="K157" s="26">
        <f>Italy!$J157*1.38</f>
        <v>0</v>
      </c>
      <c r="L157" s="31"/>
    </row>
    <row r="158" spans="1:12" ht="15.75" customHeight="1" x14ac:dyDescent="0.15">
      <c r="A158" s="172"/>
      <c r="B158" s="173"/>
      <c r="C158" s="62">
        <v>0.79166666666666663</v>
      </c>
      <c r="D158" s="24" t="s">
        <v>91</v>
      </c>
      <c r="E158" s="29" t="s">
        <v>28</v>
      </c>
      <c r="F158" s="28" t="s">
        <v>117</v>
      </c>
      <c r="G158" s="28"/>
      <c r="H158" s="25">
        <v>30</v>
      </c>
      <c r="I158" s="82">
        <f>Italy!$H158*1.38</f>
        <v>41.4</v>
      </c>
      <c r="J158" s="30"/>
      <c r="K158" s="26">
        <f>Italy!$J158*1.38</f>
        <v>0</v>
      </c>
      <c r="L158" s="31"/>
    </row>
    <row r="159" spans="1:12" ht="15.75" customHeight="1" thickBot="1" x14ac:dyDescent="0.2">
      <c r="A159" s="172"/>
      <c r="B159" s="173"/>
      <c r="C159" s="62">
        <v>0.83333333333333337</v>
      </c>
      <c r="D159" s="28"/>
      <c r="E159" s="28"/>
      <c r="F159" s="28"/>
      <c r="G159" s="48"/>
      <c r="H159" s="30"/>
      <c r="I159" s="82">
        <f>Italy!$H159*1.38</f>
        <v>0</v>
      </c>
      <c r="J159" s="30"/>
      <c r="K159" s="26">
        <f>Italy!$J159*1.38</f>
        <v>0</v>
      </c>
      <c r="L159" s="31"/>
    </row>
    <row r="160" spans="1:12" ht="15.75" customHeight="1" thickTop="1" x14ac:dyDescent="0.15">
      <c r="A160" s="170" t="s">
        <v>286</v>
      </c>
      <c r="B160" s="171"/>
      <c r="C160" s="19">
        <v>0.33333333333333331</v>
      </c>
      <c r="D160" s="38"/>
      <c r="E160" s="45"/>
      <c r="F160" s="45"/>
      <c r="G160" s="45"/>
      <c r="H160" s="46"/>
      <c r="I160" s="20"/>
      <c r="J160" s="68"/>
      <c r="K160" s="84"/>
      <c r="L160" s="111"/>
    </row>
    <row r="161" spans="1:12" ht="15.75" customHeight="1" x14ac:dyDescent="0.15">
      <c r="A161" s="172"/>
      <c r="B161" s="173"/>
      <c r="C161" s="62">
        <v>0.375</v>
      </c>
      <c r="D161" s="28"/>
      <c r="E161" s="33"/>
      <c r="F161" s="33"/>
      <c r="G161" s="33"/>
      <c r="H161" s="109"/>
      <c r="I161" s="82"/>
      <c r="J161" s="30"/>
      <c r="K161" s="26"/>
      <c r="L161" s="31"/>
    </row>
    <row r="162" spans="1:12" ht="15.75" customHeight="1" x14ac:dyDescent="0.15">
      <c r="A162" s="172"/>
      <c r="B162" s="173"/>
      <c r="C162" s="62">
        <v>0.41666666666666669</v>
      </c>
      <c r="D162" s="107" t="s">
        <v>76</v>
      </c>
      <c r="E162" s="28" t="s">
        <v>19</v>
      </c>
      <c r="F162" s="32" t="s">
        <v>77</v>
      </c>
      <c r="G162" s="47"/>
      <c r="H162" s="34">
        <f>2*2</f>
        <v>4</v>
      </c>
      <c r="I162" s="82">
        <f>Italy!$H162*1.38</f>
        <v>5.52</v>
      </c>
      <c r="J162" s="30"/>
      <c r="K162" s="26">
        <f>Italy!$J162*1.38</f>
        <v>0</v>
      </c>
      <c r="L162" s="31"/>
    </row>
    <row r="163" spans="1:12" ht="15.75" customHeight="1" x14ac:dyDescent="0.15">
      <c r="A163" s="172"/>
      <c r="B163" s="173"/>
      <c r="C163" s="62">
        <v>0.45833333333333331</v>
      </c>
      <c r="D163" s="32" t="s">
        <v>78</v>
      </c>
      <c r="E163" s="28" t="s">
        <v>28</v>
      </c>
      <c r="F163" s="48" t="s">
        <v>47</v>
      </c>
      <c r="G163" s="47"/>
      <c r="H163" s="25">
        <v>4</v>
      </c>
      <c r="I163" s="82">
        <f>Italy!$H163*1.38</f>
        <v>5.52</v>
      </c>
      <c r="J163" s="30"/>
      <c r="K163" s="26">
        <f>Italy!$J163*1.38</f>
        <v>0</v>
      </c>
      <c r="L163" s="31"/>
    </row>
    <row r="164" spans="1:12" ht="15.75" customHeight="1" x14ac:dyDescent="0.15">
      <c r="A164" s="172"/>
      <c r="B164" s="173"/>
      <c r="C164" s="62">
        <v>0.5</v>
      </c>
      <c r="D164" s="48" t="s">
        <v>79</v>
      </c>
      <c r="E164" s="28" t="s">
        <v>19</v>
      </c>
      <c r="F164" s="48" t="s">
        <v>80</v>
      </c>
      <c r="G164" s="103"/>
      <c r="H164" s="109">
        <v>0</v>
      </c>
      <c r="I164" s="82">
        <f>Italy!$H164*1.38</f>
        <v>0</v>
      </c>
      <c r="J164" s="30"/>
      <c r="K164" s="26">
        <f>Italy!$J164*1.38</f>
        <v>0</v>
      </c>
      <c r="L164" s="31"/>
    </row>
    <row r="165" spans="1:12" ht="15.75" customHeight="1" x14ac:dyDescent="0.15">
      <c r="A165" s="172"/>
      <c r="B165" s="173"/>
      <c r="C165" s="62">
        <v>0.54166666666666663</v>
      </c>
      <c r="D165" s="32" t="s">
        <v>81</v>
      </c>
      <c r="E165" s="28" t="s">
        <v>19</v>
      </c>
      <c r="F165" s="48" t="s">
        <v>47</v>
      </c>
      <c r="G165" s="103"/>
      <c r="H165" s="109">
        <f>6*2</f>
        <v>12</v>
      </c>
      <c r="I165" s="82">
        <f>Italy!$H165*1.38</f>
        <v>16.559999999999999</v>
      </c>
      <c r="J165" s="30"/>
      <c r="K165" s="26">
        <f>Italy!$J165*1.38</f>
        <v>0</v>
      </c>
      <c r="L165" s="31"/>
    </row>
    <row r="166" spans="1:12" ht="15.75" customHeight="1" x14ac:dyDescent="0.15">
      <c r="A166" s="172"/>
      <c r="B166" s="173"/>
      <c r="C166" s="62">
        <v>0.58333333333333337</v>
      </c>
      <c r="D166" s="32" t="s">
        <v>82</v>
      </c>
      <c r="E166" s="28" t="s">
        <v>19</v>
      </c>
      <c r="F166" s="48" t="s">
        <v>83</v>
      </c>
      <c r="G166" s="103"/>
      <c r="H166" s="110">
        <f>5*2</f>
        <v>10</v>
      </c>
      <c r="I166" s="82">
        <f>Italy!$H166*1.38</f>
        <v>13.799999999999999</v>
      </c>
      <c r="J166" s="30"/>
      <c r="K166" s="26">
        <f>Italy!$J166*1.38</f>
        <v>0</v>
      </c>
      <c r="L166" s="31"/>
    </row>
    <row r="167" spans="1:12" ht="15.75" customHeight="1" x14ac:dyDescent="0.15">
      <c r="A167" s="172"/>
      <c r="B167" s="173"/>
      <c r="C167" s="62">
        <v>0.625</v>
      </c>
      <c r="D167" s="47"/>
      <c r="E167" s="47"/>
      <c r="F167" s="47"/>
      <c r="G167" s="28"/>
      <c r="H167" s="109"/>
      <c r="I167" s="82">
        <f>Italy!$H167*1.38</f>
        <v>0</v>
      </c>
      <c r="J167" s="30"/>
      <c r="K167" s="26">
        <f>Italy!$J167*1.38</f>
        <v>0</v>
      </c>
      <c r="L167" s="31"/>
    </row>
    <row r="168" spans="1:12" ht="15.75" customHeight="1" x14ac:dyDescent="0.15">
      <c r="A168" s="172"/>
      <c r="B168" s="173"/>
      <c r="C168" s="62">
        <v>0.66666666666666663</v>
      </c>
      <c r="D168" s="49"/>
      <c r="E168" s="24"/>
      <c r="F168" s="47"/>
      <c r="G168" s="28"/>
      <c r="H168" s="110"/>
      <c r="I168" s="82">
        <f>Italy!$H168*1.38</f>
        <v>0</v>
      </c>
      <c r="J168" s="30"/>
      <c r="K168" s="26">
        <f>Italy!$J168*1.38</f>
        <v>0</v>
      </c>
      <c r="L168" s="31"/>
    </row>
    <row r="169" spans="1:12" ht="15.75" customHeight="1" x14ac:dyDescent="0.15">
      <c r="A169" s="172"/>
      <c r="B169" s="173"/>
      <c r="C169" s="62">
        <v>0.70833333333333337</v>
      </c>
      <c r="D169" s="28"/>
      <c r="E169" s="47"/>
      <c r="F169" s="47"/>
      <c r="G169" s="48"/>
      <c r="H169" s="109"/>
      <c r="I169" s="82">
        <f>Italy!$H169*1.38</f>
        <v>0</v>
      </c>
      <c r="J169" s="30"/>
      <c r="K169" s="26">
        <f>Italy!$J169*1.38</f>
        <v>0</v>
      </c>
      <c r="L169" s="31"/>
    </row>
    <row r="170" spans="1:12" ht="15.75" customHeight="1" x14ac:dyDescent="0.15">
      <c r="A170" s="172"/>
      <c r="B170" s="173"/>
      <c r="C170" s="62">
        <v>0.75</v>
      </c>
      <c r="D170" s="28"/>
      <c r="E170" s="47"/>
      <c r="F170" s="47"/>
      <c r="G170" s="48"/>
      <c r="H170" s="110"/>
      <c r="I170" s="82">
        <f>Italy!$H170*1.38</f>
        <v>0</v>
      </c>
      <c r="J170" s="30"/>
      <c r="K170" s="26">
        <f>Italy!$J170*1.38</f>
        <v>0</v>
      </c>
      <c r="L170" s="31"/>
    </row>
    <row r="171" spans="1:12" ht="15.75" customHeight="1" x14ac:dyDescent="0.15">
      <c r="A171" s="172"/>
      <c r="B171" s="173"/>
      <c r="C171" s="62">
        <v>0.79166666666666663</v>
      </c>
      <c r="D171" s="24" t="s">
        <v>84</v>
      </c>
      <c r="E171" s="29" t="s">
        <v>28</v>
      </c>
      <c r="F171" s="28" t="s">
        <v>85</v>
      </c>
      <c r="G171" s="28"/>
      <c r="H171" s="25">
        <v>20</v>
      </c>
      <c r="I171" s="82">
        <f>Italy!$H171*1.38</f>
        <v>27.599999999999998</v>
      </c>
      <c r="J171" s="30"/>
      <c r="K171" s="26">
        <f>Italy!$J171*1.38</f>
        <v>0</v>
      </c>
      <c r="L171" s="31"/>
    </row>
    <row r="172" spans="1:12" ht="15.75" customHeight="1" thickBot="1" x14ac:dyDescent="0.2">
      <c r="A172" s="172"/>
      <c r="B172" s="173"/>
      <c r="C172" s="62">
        <v>0.83333333333333337</v>
      </c>
      <c r="D172" s="28"/>
      <c r="E172" s="28"/>
      <c r="F172" s="28"/>
      <c r="G172" s="48"/>
      <c r="H172" s="30"/>
      <c r="I172" s="82">
        <f>Italy!$H172*1.38</f>
        <v>0</v>
      </c>
      <c r="J172" s="30"/>
      <c r="K172" s="26">
        <f>Italy!$J172*1.38</f>
        <v>0</v>
      </c>
      <c r="L172" s="31"/>
    </row>
    <row r="173" spans="1:12" ht="15.75" customHeight="1" thickTop="1" x14ac:dyDescent="0.15">
      <c r="A173" s="170" t="s">
        <v>287</v>
      </c>
      <c r="B173" s="171"/>
      <c r="C173" s="19">
        <v>0.33333333333333331</v>
      </c>
      <c r="D173" s="38"/>
      <c r="E173" s="45"/>
      <c r="F173" s="45"/>
      <c r="G173" s="45"/>
      <c r="H173" s="46"/>
      <c r="I173" s="20"/>
      <c r="J173" s="68"/>
      <c r="K173" s="84">
        <f>Italy!$J173*1.38</f>
        <v>0</v>
      </c>
      <c r="L173" s="111"/>
    </row>
    <row r="174" spans="1:12" ht="15.75" customHeight="1" x14ac:dyDescent="0.15">
      <c r="A174" s="172"/>
      <c r="B174" s="173"/>
      <c r="C174" s="62">
        <v>0.375</v>
      </c>
      <c r="D174" s="28" t="s">
        <v>86</v>
      </c>
      <c r="E174" s="33" t="s">
        <v>19</v>
      </c>
      <c r="F174" s="33" t="s">
        <v>87</v>
      </c>
      <c r="G174" s="33"/>
      <c r="H174" s="109">
        <v>0</v>
      </c>
      <c r="I174" s="82">
        <f>Italy!$H174*1.38</f>
        <v>0</v>
      </c>
      <c r="J174" s="30"/>
      <c r="K174" s="26">
        <f>Italy!$J174*1.38</f>
        <v>0</v>
      </c>
      <c r="L174" s="31"/>
    </row>
    <row r="175" spans="1:12" ht="15.75" customHeight="1" x14ac:dyDescent="0.15">
      <c r="A175" s="172"/>
      <c r="B175" s="173"/>
      <c r="C175" s="62">
        <v>0.41666666666666669</v>
      </c>
      <c r="D175" s="28"/>
      <c r="E175" s="33"/>
      <c r="F175" s="33"/>
      <c r="G175" s="33"/>
      <c r="H175" s="109"/>
      <c r="I175" s="82">
        <f>Italy!$H175*1.38</f>
        <v>0</v>
      </c>
      <c r="J175" s="30"/>
      <c r="K175" s="26">
        <f>Italy!$J175*1.38</f>
        <v>0</v>
      </c>
      <c r="L175" s="31"/>
    </row>
    <row r="176" spans="1:12" ht="15.75" customHeight="1" x14ac:dyDescent="0.15">
      <c r="A176" s="172"/>
      <c r="B176" s="173"/>
      <c r="C176" s="62">
        <v>0.45833333333333331</v>
      </c>
      <c r="D176" s="24"/>
      <c r="E176" s="28"/>
      <c r="F176" s="28"/>
      <c r="G176" s="47"/>
      <c r="H176" s="109"/>
      <c r="I176" s="82">
        <f>Italy!$H176*1.38</f>
        <v>0</v>
      </c>
      <c r="J176" s="30"/>
      <c r="K176" s="26">
        <f>Italy!$J176*1.38</f>
        <v>0</v>
      </c>
      <c r="L176" s="31"/>
    </row>
    <row r="177" spans="1:12" ht="15.75" customHeight="1" x14ac:dyDescent="0.15">
      <c r="A177" s="172"/>
      <c r="B177" s="173"/>
      <c r="C177" s="62">
        <v>0.5</v>
      </c>
      <c r="D177" s="24" t="s">
        <v>88</v>
      </c>
      <c r="E177" s="28" t="s">
        <v>28</v>
      </c>
      <c r="F177" s="28"/>
      <c r="G177" s="47"/>
      <c r="H177" s="109">
        <v>30</v>
      </c>
      <c r="I177" s="82">
        <f>Italy!$H177*1.38</f>
        <v>41.4</v>
      </c>
      <c r="J177" s="30"/>
      <c r="K177" s="26">
        <f>Italy!$J177*1.38</f>
        <v>0</v>
      </c>
      <c r="L177" s="31"/>
    </row>
    <row r="178" spans="1:12" ht="15.75" customHeight="1" x14ac:dyDescent="0.15">
      <c r="A178" s="172"/>
      <c r="B178" s="173"/>
      <c r="C178" s="62">
        <v>0.54166666666666663</v>
      </c>
      <c r="D178" s="28" t="s">
        <v>89</v>
      </c>
      <c r="E178" s="28" t="s">
        <v>19</v>
      </c>
      <c r="F178" s="28" t="s">
        <v>90</v>
      </c>
      <c r="G178" s="47"/>
      <c r="H178" s="109">
        <v>200</v>
      </c>
      <c r="I178" s="82">
        <f>Italy!$H178*1.38</f>
        <v>276</v>
      </c>
      <c r="J178" s="30"/>
      <c r="K178" s="26">
        <f>Italy!$J178*1.38</f>
        <v>0</v>
      </c>
      <c r="L178" s="31"/>
    </row>
    <row r="179" spans="1:12" ht="44" customHeight="1" x14ac:dyDescent="0.15">
      <c r="A179" s="172"/>
      <c r="B179" s="173"/>
      <c r="C179" s="62">
        <v>0.58333333333333337</v>
      </c>
      <c r="D179" s="28"/>
      <c r="E179" s="33"/>
      <c r="F179" s="33"/>
      <c r="G179" s="33"/>
      <c r="H179" s="109"/>
      <c r="I179" s="82">
        <f>Italy!$H179*1.38</f>
        <v>0</v>
      </c>
      <c r="J179" s="30"/>
      <c r="K179" s="26">
        <f>Italy!$J179*1.38</f>
        <v>0</v>
      </c>
      <c r="L179" s="31"/>
    </row>
    <row r="180" spans="1:12" ht="15.75" customHeight="1" x14ac:dyDescent="0.15">
      <c r="A180" s="172"/>
      <c r="B180" s="173"/>
      <c r="C180" s="62">
        <v>0.625</v>
      </c>
      <c r="D180" s="28"/>
      <c r="E180" s="47"/>
      <c r="F180" s="47"/>
      <c r="G180" s="28"/>
      <c r="H180" s="110"/>
      <c r="I180" s="82">
        <f>Italy!$H180*1.38</f>
        <v>0</v>
      </c>
      <c r="J180" s="30"/>
      <c r="K180" s="26">
        <f>Italy!$J180*1.38</f>
        <v>0</v>
      </c>
      <c r="L180" s="31"/>
    </row>
    <row r="181" spans="1:12" ht="15.75" customHeight="1" x14ac:dyDescent="0.15">
      <c r="A181" s="172"/>
      <c r="B181" s="173"/>
      <c r="C181" s="62">
        <v>0.66666666666666663</v>
      </c>
      <c r="D181" s="47"/>
      <c r="E181" s="24"/>
      <c r="F181" s="47"/>
      <c r="G181" s="28"/>
      <c r="H181" s="25"/>
      <c r="I181" s="82">
        <f>Italy!$H181*1.38</f>
        <v>0</v>
      </c>
      <c r="J181" s="30"/>
      <c r="K181" s="26">
        <f>Italy!$J181*1.38</f>
        <v>0</v>
      </c>
      <c r="L181" s="31"/>
    </row>
    <row r="182" spans="1:12" ht="15.75" customHeight="1" x14ac:dyDescent="0.15">
      <c r="A182" s="172"/>
      <c r="B182" s="173"/>
      <c r="C182" s="62">
        <v>0.70833333333333337</v>
      </c>
      <c r="D182" s="28"/>
      <c r="E182" s="47"/>
      <c r="F182" s="47"/>
      <c r="G182" s="48"/>
      <c r="H182" s="109"/>
      <c r="I182" s="82">
        <f>Italy!$H182*1.38</f>
        <v>0</v>
      </c>
      <c r="J182" s="30"/>
      <c r="K182" s="26">
        <f>Italy!$J182*1.38</f>
        <v>0</v>
      </c>
      <c r="L182" s="31"/>
    </row>
    <row r="183" spans="1:12" ht="15.75" customHeight="1" x14ac:dyDescent="0.15">
      <c r="A183" s="172"/>
      <c r="B183" s="173"/>
      <c r="C183" s="62">
        <v>0.75</v>
      </c>
      <c r="D183" s="28"/>
      <c r="E183" s="47"/>
      <c r="F183" s="47"/>
      <c r="G183" s="48"/>
      <c r="H183" s="110"/>
      <c r="I183" s="82">
        <f>Italy!$H183*1.38</f>
        <v>0</v>
      </c>
      <c r="J183" s="30"/>
      <c r="K183" s="26">
        <f>Italy!$J183*1.38</f>
        <v>0</v>
      </c>
      <c r="L183" s="31"/>
    </row>
    <row r="184" spans="1:12" ht="15.75" customHeight="1" x14ac:dyDescent="0.15">
      <c r="A184" s="172"/>
      <c r="B184" s="173"/>
      <c r="C184" s="62">
        <v>0.79166666666666663</v>
      </c>
      <c r="D184" s="24"/>
      <c r="E184" s="29"/>
      <c r="F184" s="28"/>
      <c r="G184" s="28"/>
      <c r="H184" s="25"/>
      <c r="I184" s="82">
        <f>Italy!$H184*1.38</f>
        <v>0</v>
      </c>
      <c r="J184" s="30"/>
      <c r="K184" s="26">
        <f>Italy!$J184*1.38</f>
        <v>0</v>
      </c>
      <c r="L184" s="31"/>
    </row>
    <row r="185" spans="1:12" ht="15.75" customHeight="1" thickBot="1" x14ac:dyDescent="0.2">
      <c r="A185" s="172"/>
      <c r="B185" s="173"/>
      <c r="C185" s="62">
        <v>0.83333333333333337</v>
      </c>
      <c r="D185" s="28"/>
      <c r="E185" s="28"/>
      <c r="F185" s="28"/>
      <c r="G185" s="48"/>
      <c r="H185" s="30"/>
      <c r="I185" s="82">
        <f>Italy!$H185*1.38</f>
        <v>0</v>
      </c>
      <c r="J185" s="30"/>
      <c r="K185" s="26">
        <f>Italy!$J185*1.38</f>
        <v>0</v>
      </c>
      <c r="L185" s="31"/>
    </row>
    <row r="186" spans="1:12" ht="15.75" customHeight="1" thickTop="1" x14ac:dyDescent="0.15">
      <c r="A186" s="170" t="s">
        <v>288</v>
      </c>
      <c r="B186" s="171"/>
      <c r="C186" s="19">
        <v>0.33333333333333331</v>
      </c>
      <c r="D186" s="38"/>
      <c r="E186" s="45"/>
      <c r="F186" s="45"/>
      <c r="G186" s="45"/>
      <c r="H186" s="46"/>
      <c r="I186" s="20"/>
      <c r="J186" s="68"/>
      <c r="K186" s="84">
        <f>Italy!$J186*1.38</f>
        <v>0</v>
      </c>
      <c r="L186" s="111"/>
    </row>
    <row r="187" spans="1:12" ht="15.75" customHeight="1" x14ac:dyDescent="0.15">
      <c r="A187" s="172"/>
      <c r="B187" s="173"/>
      <c r="C187" s="62">
        <v>0.375</v>
      </c>
      <c r="D187" s="28" t="s">
        <v>92</v>
      </c>
      <c r="E187" s="33" t="s">
        <v>19</v>
      </c>
      <c r="F187" s="24" t="s">
        <v>93</v>
      </c>
      <c r="G187" s="33"/>
      <c r="H187" s="109">
        <v>0</v>
      </c>
      <c r="I187" s="82">
        <f>Italy!$H187*1.38</f>
        <v>0</v>
      </c>
      <c r="J187" s="30"/>
      <c r="K187" s="26">
        <f>Italy!$J187*1.38</f>
        <v>0</v>
      </c>
      <c r="L187" s="31"/>
    </row>
    <row r="188" spans="1:12" ht="15.75" customHeight="1" x14ac:dyDescent="0.15">
      <c r="A188" s="172"/>
      <c r="B188" s="173"/>
      <c r="C188" s="62">
        <v>0.41666666666666669</v>
      </c>
      <c r="D188" s="28"/>
      <c r="E188" s="33"/>
      <c r="F188" s="33"/>
      <c r="G188" s="33"/>
      <c r="H188" s="110"/>
      <c r="I188" s="82">
        <f>Italy!$H188*1.38</f>
        <v>0</v>
      </c>
      <c r="J188" s="30"/>
      <c r="K188" s="26">
        <f>Italy!$J188*1.38</f>
        <v>0</v>
      </c>
      <c r="L188" s="31"/>
    </row>
    <row r="189" spans="1:12" ht="15.75" customHeight="1" x14ac:dyDescent="0.15">
      <c r="A189" s="172"/>
      <c r="B189" s="173"/>
      <c r="C189" s="62">
        <v>0.45833333333333331</v>
      </c>
      <c r="D189" s="24" t="s">
        <v>94</v>
      </c>
      <c r="E189" s="28" t="s">
        <v>19</v>
      </c>
      <c r="F189" s="28" t="s">
        <v>95</v>
      </c>
      <c r="G189" s="47"/>
      <c r="H189" s="109">
        <v>0</v>
      </c>
      <c r="I189" s="82">
        <f>Italy!$H189*1.38</f>
        <v>0</v>
      </c>
      <c r="J189" s="30"/>
      <c r="K189" s="26">
        <f>Italy!$J189*1.38</f>
        <v>0</v>
      </c>
      <c r="L189" s="31"/>
    </row>
    <row r="190" spans="1:12" ht="15.75" customHeight="1" x14ac:dyDescent="0.15">
      <c r="A190" s="172"/>
      <c r="B190" s="173"/>
      <c r="C190" s="62">
        <v>0.5</v>
      </c>
      <c r="D190" s="24" t="s">
        <v>96</v>
      </c>
      <c r="E190" s="28" t="s">
        <v>28</v>
      </c>
      <c r="F190" s="28" t="s">
        <v>97</v>
      </c>
      <c r="G190" s="47"/>
      <c r="H190" s="109">
        <v>20</v>
      </c>
      <c r="I190" s="82">
        <f>Italy!$H190*1.38</f>
        <v>27.599999999999998</v>
      </c>
      <c r="J190" s="30"/>
      <c r="K190" s="26">
        <f>Italy!$J190*1.38</f>
        <v>0</v>
      </c>
      <c r="L190" s="31"/>
    </row>
    <row r="191" spans="1:12" ht="15.75" customHeight="1" x14ac:dyDescent="0.15">
      <c r="A191" s="172"/>
      <c r="B191" s="173"/>
      <c r="C191" s="62">
        <v>0.54166666666666663</v>
      </c>
      <c r="D191" s="28" t="s">
        <v>98</v>
      </c>
      <c r="E191" s="33" t="s">
        <v>19</v>
      </c>
      <c r="F191" s="33" t="s">
        <v>68</v>
      </c>
      <c r="G191" s="33"/>
      <c r="H191" s="109">
        <v>10</v>
      </c>
      <c r="I191" s="82">
        <f>Italy!$H191*1.38</f>
        <v>13.799999999999999</v>
      </c>
      <c r="J191" s="30"/>
      <c r="K191" s="26">
        <f>Italy!$J191*1.38</f>
        <v>0</v>
      </c>
      <c r="L191" s="31"/>
    </row>
    <row r="192" spans="1:12" ht="39" customHeight="1" x14ac:dyDescent="0.15">
      <c r="A192" s="172"/>
      <c r="B192" s="173"/>
      <c r="C192" s="62">
        <v>0.58333333333333337</v>
      </c>
      <c r="D192" s="28" t="s">
        <v>99</v>
      </c>
      <c r="E192" s="33" t="s">
        <v>19</v>
      </c>
      <c r="F192" s="33" t="s">
        <v>62</v>
      </c>
      <c r="G192" s="33"/>
      <c r="H192" s="109">
        <v>0</v>
      </c>
      <c r="I192" s="82">
        <f>Italy!$H192*1.38</f>
        <v>0</v>
      </c>
      <c r="J192" s="30"/>
      <c r="K192" s="26">
        <f>Italy!$J192*1.38</f>
        <v>0</v>
      </c>
      <c r="L192" s="31"/>
    </row>
    <row r="193" spans="1:12" ht="15.75" customHeight="1" x14ac:dyDescent="0.15">
      <c r="A193" s="172"/>
      <c r="B193" s="173"/>
      <c r="C193" s="62">
        <v>0.625</v>
      </c>
      <c r="D193" s="28"/>
      <c r="E193" s="47"/>
      <c r="F193" s="47"/>
      <c r="G193" s="28"/>
      <c r="H193" s="110"/>
      <c r="I193" s="82">
        <f>Italy!$H193*1.38</f>
        <v>0</v>
      </c>
      <c r="J193" s="30"/>
      <c r="K193" s="26">
        <f>Italy!$J193*1.38</f>
        <v>0</v>
      </c>
      <c r="L193" s="31"/>
    </row>
    <row r="194" spans="1:12" ht="15.75" customHeight="1" x14ac:dyDescent="0.15">
      <c r="A194" s="172"/>
      <c r="B194" s="173"/>
      <c r="C194" s="62">
        <v>0.66666666666666663</v>
      </c>
      <c r="D194" s="47" t="s">
        <v>100</v>
      </c>
      <c r="E194" s="24" t="s">
        <v>19</v>
      </c>
      <c r="F194" s="47" t="s">
        <v>101</v>
      </c>
      <c r="G194" s="28"/>
      <c r="H194" s="25">
        <v>20</v>
      </c>
      <c r="I194" s="82">
        <f>Italy!$H194*1.38</f>
        <v>27.599999999999998</v>
      </c>
      <c r="J194" s="30"/>
      <c r="K194" s="26">
        <f>Italy!$J194*1.38</f>
        <v>0</v>
      </c>
      <c r="L194" s="31"/>
    </row>
    <row r="195" spans="1:12" ht="15.75" customHeight="1" x14ac:dyDescent="0.15">
      <c r="A195" s="172"/>
      <c r="B195" s="173"/>
      <c r="C195" s="62">
        <v>0.70833333333333337</v>
      </c>
      <c r="D195" s="28"/>
      <c r="E195" s="47"/>
      <c r="F195" s="47"/>
      <c r="G195" s="48"/>
      <c r="H195" s="109"/>
      <c r="I195" s="82">
        <f>Italy!$H195*1.38</f>
        <v>0</v>
      </c>
      <c r="J195" s="30"/>
      <c r="K195" s="26">
        <f>Italy!$J195*1.38</f>
        <v>0</v>
      </c>
      <c r="L195" s="31"/>
    </row>
    <row r="196" spans="1:12" ht="15.75" customHeight="1" x14ac:dyDescent="0.15">
      <c r="A196" s="172"/>
      <c r="B196" s="173"/>
      <c r="C196" s="62">
        <v>0.75</v>
      </c>
      <c r="D196" s="28"/>
      <c r="E196" s="47"/>
      <c r="F196" s="47"/>
      <c r="G196" s="48"/>
      <c r="H196" s="110"/>
      <c r="I196" s="82">
        <f>Italy!$H196*1.38</f>
        <v>0</v>
      </c>
      <c r="J196" s="30"/>
      <c r="K196" s="26">
        <f>Italy!$J196*1.38</f>
        <v>0</v>
      </c>
      <c r="L196" s="31"/>
    </row>
    <row r="197" spans="1:12" ht="15.75" customHeight="1" x14ac:dyDescent="0.15">
      <c r="A197" s="172"/>
      <c r="B197" s="173"/>
      <c r="C197" s="62">
        <v>0.79166666666666663</v>
      </c>
      <c r="D197" s="24"/>
      <c r="E197" s="29"/>
      <c r="F197" s="28"/>
      <c r="G197" s="28"/>
      <c r="H197" s="25"/>
      <c r="I197" s="82">
        <f>Italy!$H197*1.38</f>
        <v>0</v>
      </c>
      <c r="J197" s="30"/>
      <c r="K197" s="26">
        <f>Italy!$J197*1.38</f>
        <v>0</v>
      </c>
      <c r="L197" s="31"/>
    </row>
    <row r="198" spans="1:12" ht="15.75" customHeight="1" thickBot="1" x14ac:dyDescent="0.2">
      <c r="A198" s="174"/>
      <c r="B198" s="175"/>
      <c r="C198" s="27">
        <v>0.83333333333333337</v>
      </c>
      <c r="D198" s="35"/>
      <c r="E198" s="35"/>
      <c r="F198" s="35"/>
      <c r="G198" s="112"/>
      <c r="H198" s="37"/>
      <c r="I198" s="113">
        <f>Italy!$H198*1.38</f>
        <v>0</v>
      </c>
      <c r="J198" s="37"/>
      <c r="K198" s="83">
        <f>Italy!$J198*1.38</f>
        <v>0</v>
      </c>
      <c r="L198" s="70"/>
    </row>
    <row r="199" spans="1:12" ht="15.75" customHeight="1" thickTop="1" x14ac:dyDescent="0.15"/>
    <row r="200" spans="1:12" ht="15.75" customHeight="1" x14ac:dyDescent="0.15"/>
    <row r="201" spans="1:12" ht="15.75" customHeight="1" x14ac:dyDescent="0.15"/>
    <row r="202" spans="1:12" ht="15.75" customHeight="1" x14ac:dyDescent="0.15"/>
    <row r="203" spans="1:12" ht="15.75" customHeight="1" x14ac:dyDescent="0.15"/>
    <row r="204" spans="1:12" ht="15.75" customHeight="1" x14ac:dyDescent="0.15"/>
    <row r="205" spans="1:12" ht="15.75" customHeight="1" x14ac:dyDescent="0.15"/>
    <row r="206" spans="1:12" ht="15.75" customHeight="1" x14ac:dyDescent="0.15"/>
    <row r="207" spans="1:12" ht="15.75" customHeight="1" x14ac:dyDescent="0.15"/>
    <row r="208" spans="1:12" ht="15.75" customHeight="1" x14ac:dyDescent="0.15"/>
    <row r="209" ht="15.75" customHeight="1" x14ac:dyDescent="0.15"/>
    <row r="210" ht="15.75" customHeight="1" x14ac:dyDescent="0.15"/>
    <row r="211" ht="15.75" customHeight="1" x14ac:dyDescent="0.15"/>
    <row r="212" ht="15.75" customHeight="1" x14ac:dyDescent="0.15"/>
    <row r="213" ht="15.75" customHeight="1" x14ac:dyDescent="0.15"/>
    <row r="214" ht="15.75" customHeight="1" x14ac:dyDescent="0.15"/>
    <row r="215" ht="15.75" customHeight="1" x14ac:dyDescent="0.15"/>
    <row r="216" ht="15.75" customHeight="1" x14ac:dyDescent="0.15"/>
    <row r="217" ht="15.75" customHeight="1" x14ac:dyDescent="0.15"/>
    <row r="218" ht="15.75" customHeight="1" x14ac:dyDescent="0.15"/>
    <row r="219" ht="15.75" customHeight="1" x14ac:dyDescent="0.15"/>
    <row r="220" ht="15.75" customHeight="1" x14ac:dyDescent="0.15"/>
    <row r="221" ht="15.75" customHeight="1" x14ac:dyDescent="0.15"/>
    <row r="222" ht="15.75" customHeight="1" x14ac:dyDescent="0.15"/>
    <row r="223" ht="15.75" customHeight="1" x14ac:dyDescent="0.15"/>
    <row r="224" ht="15.75" customHeight="1" x14ac:dyDescent="0.15"/>
    <row r="225" ht="15.75" customHeight="1" x14ac:dyDescent="0.15"/>
    <row r="226" ht="15.75" customHeight="1" x14ac:dyDescent="0.15"/>
    <row r="227" ht="15.75" customHeight="1" x14ac:dyDescent="0.15"/>
    <row r="228" ht="15.75" customHeight="1" x14ac:dyDescent="0.15"/>
    <row r="229" ht="15.75" customHeight="1" x14ac:dyDescent="0.15"/>
    <row r="230" ht="15.75" customHeight="1" x14ac:dyDescent="0.15"/>
    <row r="231" ht="15.75" customHeight="1" x14ac:dyDescent="0.15"/>
    <row r="232" ht="15.75" customHeight="1" x14ac:dyDescent="0.15"/>
    <row r="233" ht="15.75" customHeight="1" x14ac:dyDescent="0.15"/>
    <row r="234" ht="15.75" customHeight="1" x14ac:dyDescent="0.15"/>
    <row r="235" ht="15.75" customHeight="1" x14ac:dyDescent="0.15"/>
    <row r="236" ht="15.75" customHeight="1" x14ac:dyDescent="0.15"/>
    <row r="237" ht="15.75" customHeight="1" x14ac:dyDescent="0.15"/>
    <row r="238" ht="15.75" customHeight="1" x14ac:dyDescent="0.15"/>
    <row r="239" ht="15.75" customHeight="1" x14ac:dyDescent="0.15"/>
    <row r="240" ht="15.75" customHeight="1" x14ac:dyDescent="0.15"/>
    <row r="241" ht="15.75" customHeight="1" x14ac:dyDescent="0.15"/>
    <row r="242" ht="15.75" customHeight="1" x14ac:dyDescent="0.15"/>
    <row r="243" ht="15.75" customHeight="1" x14ac:dyDescent="0.15"/>
    <row r="244" ht="15.75" customHeight="1" x14ac:dyDescent="0.15"/>
    <row r="245" ht="15.75" customHeight="1" x14ac:dyDescent="0.15"/>
    <row r="246" ht="15.75" customHeight="1" x14ac:dyDescent="0.15"/>
    <row r="247" ht="15.75" customHeight="1" x14ac:dyDescent="0.15"/>
    <row r="248" ht="15.75" customHeight="1" x14ac:dyDescent="0.15"/>
    <row r="249" ht="15.75" customHeight="1" x14ac:dyDescent="0.15"/>
    <row r="250" ht="15.75" customHeight="1" x14ac:dyDescent="0.15"/>
    <row r="251" ht="15.75" customHeight="1" x14ac:dyDescent="0.15"/>
    <row r="252" ht="15.75" customHeight="1" x14ac:dyDescent="0.15"/>
    <row r="253" ht="15.75" customHeight="1" x14ac:dyDescent="0.15"/>
    <row r="254" ht="15.75" customHeight="1" x14ac:dyDescent="0.15"/>
    <row r="255" ht="15.75" customHeight="1" x14ac:dyDescent="0.15"/>
    <row r="256" ht="15.75" customHeight="1" x14ac:dyDescent="0.15"/>
    <row r="257" ht="15.75" customHeight="1" x14ac:dyDescent="0.15"/>
    <row r="258" ht="15.75" customHeight="1" x14ac:dyDescent="0.15"/>
    <row r="259" ht="15.75" customHeight="1" x14ac:dyDescent="0.15"/>
    <row r="260" ht="15.75" customHeight="1" x14ac:dyDescent="0.15"/>
    <row r="261" ht="15.75" customHeight="1" x14ac:dyDescent="0.15"/>
    <row r="262" ht="15.75" customHeight="1" x14ac:dyDescent="0.15"/>
    <row r="263" ht="15.75" customHeight="1" x14ac:dyDescent="0.15"/>
    <row r="264" ht="15.75" customHeight="1" x14ac:dyDescent="0.15"/>
    <row r="265" ht="15.75" customHeight="1" x14ac:dyDescent="0.15"/>
    <row r="266" ht="15.75" customHeight="1" x14ac:dyDescent="0.15"/>
    <row r="267" ht="15.75" customHeight="1" x14ac:dyDescent="0.15"/>
    <row r="268" ht="15.75" customHeight="1" x14ac:dyDescent="0.15"/>
    <row r="269" ht="15.75" customHeight="1" x14ac:dyDescent="0.15"/>
    <row r="270" ht="15.75" customHeight="1" x14ac:dyDescent="0.15"/>
    <row r="271" ht="15.75" customHeight="1" x14ac:dyDescent="0.15"/>
    <row r="272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</sheetData>
  <mergeCells count="4">
    <mergeCell ref="A147:B159"/>
    <mergeCell ref="A160:B172"/>
    <mergeCell ref="A173:B185"/>
    <mergeCell ref="A186:B198"/>
  </mergeCells>
  <dataValidations count="1">
    <dataValidation type="list" allowBlank="1" showErrorMessage="1" sqref="E8 E10:E16 E18:E25 E27:E38 E45:E69 E147:E198 E71:E72 E40:E43 E74:E143">
      <formula1>"Travel,Accomodation,Food,Activity,Car"</formula1>
    </dataValidation>
  </dataValidations>
  <pageMargins left="0.7" right="0.7" top="0.75" bottom="0.75" header="0" footer="0"/>
  <pageSetup orientation="landscape"/>
  <tableParts count="5">
    <tablePart r:id="rId1"/>
    <tablePart r:id="rId2"/>
    <tablePart r:id="rId3"/>
    <tablePart r:id="rId4"/>
    <tablePart r:id="rId5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99"/>
  <sheetViews>
    <sheetView showGridLines="0" topLeftCell="D1" workbookViewId="0">
      <selection activeCell="D172" sqref="D172"/>
    </sheetView>
  </sheetViews>
  <sheetFormatPr baseColWidth="10" defaultColWidth="12.6640625" defaultRowHeight="15" customHeight="1" x14ac:dyDescent="0.15"/>
  <cols>
    <col min="1" max="2" width="33.33203125" customWidth="1"/>
    <col min="3" max="3" width="13.5" customWidth="1"/>
    <col min="4" max="4" width="61.5" customWidth="1"/>
    <col min="5" max="5" width="18.5" customWidth="1"/>
    <col min="6" max="6" width="19.33203125" customWidth="1"/>
    <col min="7" max="7" width="18.6640625" customWidth="1"/>
    <col min="8" max="9" width="19" customWidth="1"/>
    <col min="10" max="10" width="20.33203125" customWidth="1"/>
    <col min="11" max="11" width="75.1640625" customWidth="1"/>
    <col min="12" max="25" width="14.5" customWidth="1"/>
  </cols>
  <sheetData>
    <row r="1" spans="1:11" ht="15" customHeight="1" x14ac:dyDescent="0.15">
      <c r="B1" s="11" t="s">
        <v>13</v>
      </c>
    </row>
    <row r="2" spans="1:11" ht="15" customHeight="1" x14ac:dyDescent="0.15">
      <c r="A2" s="12" t="s">
        <v>14</v>
      </c>
      <c r="B2" s="59">
        <v>3500</v>
      </c>
    </row>
    <row r="3" spans="1:11" ht="15" customHeight="1" x14ac:dyDescent="0.15">
      <c r="A3" s="12" t="s">
        <v>15</v>
      </c>
      <c r="B3" s="13">
        <f>H138</f>
        <v>3281.9849999999997</v>
      </c>
      <c r="D3" s="60"/>
      <c r="E3" s="60"/>
      <c r="F3" s="60"/>
      <c r="G3" s="60"/>
    </row>
    <row r="4" spans="1:11" ht="15" customHeight="1" x14ac:dyDescent="0.15">
      <c r="A4" s="14" t="s">
        <v>16</v>
      </c>
      <c r="B4" s="15">
        <f>B2-B3</f>
        <v>218.01500000000033</v>
      </c>
    </row>
    <row r="5" spans="1:11" ht="13" x14ac:dyDescent="0.15">
      <c r="A5" s="16" t="s">
        <v>17</v>
      </c>
      <c r="B5" s="17">
        <f>J138</f>
        <v>0</v>
      </c>
    </row>
    <row r="7" spans="1:11" ht="12.75" customHeight="1" x14ac:dyDescent="0.15">
      <c r="A7" s="167" t="s">
        <v>18</v>
      </c>
      <c r="B7" s="167" t="s">
        <v>0</v>
      </c>
      <c r="C7" s="167" t="s">
        <v>1</v>
      </c>
      <c r="D7" s="167" t="s">
        <v>19</v>
      </c>
      <c r="E7" s="167" t="s">
        <v>20</v>
      </c>
      <c r="F7" s="167" t="s">
        <v>21</v>
      </c>
      <c r="G7" s="167" t="s">
        <v>23</v>
      </c>
      <c r="H7" s="168" t="s">
        <v>24</v>
      </c>
      <c r="I7" s="168" t="s">
        <v>25</v>
      </c>
      <c r="J7" s="168" t="s">
        <v>26</v>
      </c>
      <c r="K7" s="169" t="s">
        <v>27</v>
      </c>
    </row>
    <row r="8" spans="1:11" ht="12.75" customHeight="1" x14ac:dyDescent="0.15">
      <c r="A8" s="61">
        <v>1</v>
      </c>
      <c r="B8" s="21">
        <f>B18-1</f>
        <v>44842</v>
      </c>
      <c r="C8" s="62">
        <v>0.58333333333333337</v>
      </c>
      <c r="D8" s="24" t="s">
        <v>118</v>
      </c>
      <c r="E8" s="40" t="s">
        <v>30</v>
      </c>
      <c r="F8" s="82"/>
      <c r="G8" s="69"/>
      <c r="H8" s="82">
        <f t="shared" ref="H8:H17" si="0">G8*1.38</f>
        <v>0</v>
      </c>
      <c r="I8" s="30"/>
      <c r="J8" s="26">
        <f t="shared" ref="J8:J16" si="1">I8*1.38</f>
        <v>0</v>
      </c>
      <c r="K8" s="39" t="s">
        <v>119</v>
      </c>
    </row>
    <row r="9" spans="1:11" ht="12.75" customHeight="1" x14ac:dyDescent="0.15">
      <c r="A9" s="61">
        <v>1</v>
      </c>
      <c r="B9" s="21">
        <f t="shared" ref="B9:B15" si="2">B8</f>
        <v>44842</v>
      </c>
      <c r="C9" s="62">
        <v>0.625</v>
      </c>
      <c r="D9" s="24" t="s">
        <v>120</v>
      </c>
      <c r="E9" s="40" t="s">
        <v>19</v>
      </c>
      <c r="F9" s="28" t="s">
        <v>121</v>
      </c>
      <c r="G9" s="69">
        <v>0</v>
      </c>
      <c r="H9" s="82">
        <f t="shared" si="0"/>
        <v>0</v>
      </c>
      <c r="I9" s="30"/>
      <c r="J9" s="26">
        <f t="shared" si="1"/>
        <v>0</v>
      </c>
      <c r="K9" s="39"/>
    </row>
    <row r="10" spans="1:11" ht="25.5" customHeight="1" x14ac:dyDescent="0.15">
      <c r="A10" s="61">
        <v>1</v>
      </c>
      <c r="B10" s="21">
        <f t="shared" si="2"/>
        <v>44842</v>
      </c>
      <c r="C10" s="62">
        <v>0.66666666666666663</v>
      </c>
      <c r="D10" s="24" t="s">
        <v>122</v>
      </c>
      <c r="E10" s="29" t="s">
        <v>30</v>
      </c>
      <c r="F10" s="28" t="s">
        <v>123</v>
      </c>
      <c r="G10" s="69">
        <f>5*2*0.8</f>
        <v>8</v>
      </c>
      <c r="H10" s="82">
        <f t="shared" si="0"/>
        <v>11.04</v>
      </c>
      <c r="I10" s="30"/>
      <c r="J10" s="26">
        <f t="shared" si="1"/>
        <v>0</v>
      </c>
      <c r="K10" s="39" t="s">
        <v>124</v>
      </c>
    </row>
    <row r="11" spans="1:11" ht="12.75" customHeight="1" x14ac:dyDescent="0.15">
      <c r="A11" s="61">
        <v>1</v>
      </c>
      <c r="B11" s="21">
        <f t="shared" si="2"/>
        <v>44842</v>
      </c>
      <c r="C11" s="62">
        <v>0.70833333333333337</v>
      </c>
      <c r="D11" s="24" t="s">
        <v>125</v>
      </c>
      <c r="E11" s="104" t="s">
        <v>19</v>
      </c>
      <c r="F11" s="104" t="s">
        <v>60</v>
      </c>
      <c r="G11" s="69">
        <v>0</v>
      </c>
      <c r="H11" s="82">
        <f t="shared" si="0"/>
        <v>0</v>
      </c>
      <c r="I11" s="30"/>
      <c r="J11" s="26">
        <f t="shared" si="1"/>
        <v>0</v>
      </c>
      <c r="K11" s="39" t="s">
        <v>126</v>
      </c>
    </row>
    <row r="12" spans="1:11" ht="12.75" customHeight="1" x14ac:dyDescent="0.15">
      <c r="A12" s="61">
        <v>1</v>
      </c>
      <c r="B12" s="21">
        <f t="shared" si="2"/>
        <v>44842</v>
      </c>
      <c r="C12" s="62">
        <v>0.75</v>
      </c>
      <c r="D12" s="50" t="s">
        <v>127</v>
      </c>
      <c r="E12" s="24" t="s">
        <v>28</v>
      </c>
      <c r="F12" s="24" t="s">
        <v>97</v>
      </c>
      <c r="G12" s="73">
        <v>30</v>
      </c>
      <c r="H12" s="82">
        <f t="shared" si="0"/>
        <v>41.4</v>
      </c>
      <c r="I12" s="30"/>
      <c r="J12" s="26">
        <f t="shared" si="1"/>
        <v>0</v>
      </c>
      <c r="K12" s="39"/>
    </row>
    <row r="13" spans="1:11" ht="12.75" customHeight="1" x14ac:dyDescent="0.15">
      <c r="A13" s="61">
        <v>1</v>
      </c>
      <c r="B13" s="21">
        <f t="shared" si="2"/>
        <v>44842</v>
      </c>
      <c r="C13" s="62">
        <v>0.79166666666666663</v>
      </c>
      <c r="D13" s="24" t="s">
        <v>128</v>
      </c>
      <c r="E13" s="29" t="s">
        <v>19</v>
      </c>
      <c r="F13" s="28" t="s">
        <v>62</v>
      </c>
      <c r="G13" s="69">
        <v>10</v>
      </c>
      <c r="H13" s="82">
        <f t="shared" si="0"/>
        <v>13.799999999999999</v>
      </c>
      <c r="I13" s="30"/>
      <c r="J13" s="26">
        <f t="shared" si="1"/>
        <v>0</v>
      </c>
      <c r="K13" s="39"/>
    </row>
    <row r="14" spans="1:11" ht="12.75" customHeight="1" x14ac:dyDescent="0.15">
      <c r="A14" s="61">
        <v>1</v>
      </c>
      <c r="B14" s="21">
        <f t="shared" si="2"/>
        <v>44842</v>
      </c>
      <c r="C14" s="62">
        <v>0.83333333333333337</v>
      </c>
      <c r="D14" s="24" t="s">
        <v>129</v>
      </c>
      <c r="E14" s="29" t="s">
        <v>28</v>
      </c>
      <c r="F14" s="28" t="s">
        <v>47</v>
      </c>
      <c r="G14" s="69">
        <v>3</v>
      </c>
      <c r="H14" s="82">
        <f t="shared" si="0"/>
        <v>4.1399999999999997</v>
      </c>
      <c r="I14" s="30"/>
      <c r="J14" s="26">
        <f t="shared" si="1"/>
        <v>0</v>
      </c>
      <c r="K14" s="39"/>
    </row>
    <row r="15" spans="1:11" ht="12.75" customHeight="1" x14ac:dyDescent="0.15">
      <c r="A15" s="61">
        <v>1</v>
      </c>
      <c r="B15" s="21">
        <f t="shared" si="2"/>
        <v>44842</v>
      </c>
      <c r="C15" s="62">
        <v>0.85416666666666663</v>
      </c>
      <c r="D15" s="24"/>
      <c r="E15" s="63"/>
      <c r="F15" s="33"/>
      <c r="G15" s="75"/>
      <c r="H15" s="82">
        <f t="shared" si="0"/>
        <v>0</v>
      </c>
      <c r="I15" s="30"/>
      <c r="J15" s="26">
        <f t="shared" si="1"/>
        <v>0</v>
      </c>
      <c r="K15" s="39"/>
    </row>
    <row r="16" spans="1:11" ht="12.75" customHeight="1" x14ac:dyDescent="0.15">
      <c r="A16" s="61">
        <v>1</v>
      </c>
      <c r="B16" s="21">
        <f>B14</f>
        <v>44842</v>
      </c>
      <c r="C16" s="62">
        <v>0.875</v>
      </c>
      <c r="D16" s="106" t="s">
        <v>130</v>
      </c>
      <c r="E16" s="63" t="s">
        <v>5</v>
      </c>
      <c r="F16" s="33" t="s">
        <v>49</v>
      </c>
      <c r="G16" s="75">
        <v>100</v>
      </c>
      <c r="H16" s="82">
        <f t="shared" si="0"/>
        <v>138</v>
      </c>
      <c r="I16" s="30"/>
      <c r="J16" s="26">
        <f t="shared" si="1"/>
        <v>0</v>
      </c>
      <c r="K16" s="39" t="s">
        <v>131</v>
      </c>
    </row>
    <row r="17" spans="1:11" ht="12.75" customHeight="1" x14ac:dyDescent="0.15">
      <c r="A17" s="64">
        <v>1</v>
      </c>
      <c r="B17" s="21">
        <f>B16</f>
        <v>44842</v>
      </c>
      <c r="C17" s="27">
        <v>0.91666666666666663</v>
      </c>
      <c r="D17" s="35" t="s">
        <v>132</v>
      </c>
      <c r="E17" s="36" t="s">
        <v>30</v>
      </c>
      <c r="F17" s="36"/>
      <c r="G17" s="65">
        <f>44*2</f>
        <v>88</v>
      </c>
      <c r="H17" s="82">
        <f t="shared" si="0"/>
        <v>121.44</v>
      </c>
      <c r="I17" s="30"/>
      <c r="J17" s="26">
        <f>I17*1.38</f>
        <v>0</v>
      </c>
      <c r="K17" s="66" t="s">
        <v>133</v>
      </c>
    </row>
    <row r="18" spans="1:11" ht="12.75" customHeight="1" x14ac:dyDescent="0.15">
      <c r="A18" s="67">
        <v>2</v>
      </c>
      <c r="B18" s="18">
        <v>44843</v>
      </c>
      <c r="C18" s="19">
        <v>0.33333333333333331</v>
      </c>
      <c r="D18" s="38"/>
      <c r="E18" s="38"/>
      <c r="F18" s="38"/>
      <c r="G18" s="71"/>
      <c r="H18" s="20">
        <f>Portugal!$G18*1.38</f>
        <v>0</v>
      </c>
      <c r="I18" s="68"/>
      <c r="J18" s="84">
        <f>Portugal!$I18*1.38</f>
        <v>0</v>
      </c>
      <c r="K18" s="72"/>
    </row>
    <row r="19" spans="1:11" ht="12.75" customHeight="1" x14ac:dyDescent="0.15">
      <c r="A19" s="61">
        <f t="shared" ref="A19:A32" si="3">$A$18</f>
        <v>2</v>
      </c>
      <c r="B19" s="21">
        <f t="shared" ref="B19:B32" si="4">B18</f>
        <v>44843</v>
      </c>
      <c r="C19" s="62">
        <v>0.375</v>
      </c>
      <c r="D19" s="24" t="s">
        <v>134</v>
      </c>
      <c r="E19" s="24" t="s">
        <v>28</v>
      </c>
      <c r="F19" s="104" t="s">
        <v>135</v>
      </c>
      <c r="G19" s="69">
        <v>10</v>
      </c>
      <c r="H19" s="82">
        <f>Portugal!$G19*1.38</f>
        <v>13.799999999999999</v>
      </c>
      <c r="I19" s="30"/>
      <c r="J19" s="26">
        <f>Portugal!$I19*1.38</f>
        <v>0</v>
      </c>
      <c r="K19" s="39"/>
    </row>
    <row r="20" spans="1:11" ht="26.25" customHeight="1" x14ac:dyDescent="0.15">
      <c r="A20" s="61">
        <f t="shared" si="3"/>
        <v>2</v>
      </c>
      <c r="B20" s="21">
        <f t="shared" si="4"/>
        <v>44843</v>
      </c>
      <c r="C20" s="62">
        <v>0.41666666666666669</v>
      </c>
      <c r="D20" s="24" t="s">
        <v>136</v>
      </c>
      <c r="E20" s="24" t="s">
        <v>19</v>
      </c>
      <c r="F20" s="104" t="s">
        <v>137</v>
      </c>
      <c r="G20" s="69">
        <v>0</v>
      </c>
      <c r="H20" s="82">
        <f>Portugal!$G20*1.38</f>
        <v>0</v>
      </c>
      <c r="I20" s="30"/>
      <c r="J20" s="26">
        <f>Portugal!$I20*1.38</f>
        <v>0</v>
      </c>
      <c r="K20" s="39" t="s">
        <v>138</v>
      </c>
    </row>
    <row r="21" spans="1:11" ht="26.25" customHeight="1" x14ac:dyDescent="0.15">
      <c r="A21" s="61">
        <f t="shared" si="3"/>
        <v>2</v>
      </c>
      <c r="B21" s="21">
        <f t="shared" si="4"/>
        <v>44843</v>
      </c>
      <c r="C21" s="62">
        <v>0.45833333333333331</v>
      </c>
      <c r="D21" s="24" t="s">
        <v>139</v>
      </c>
      <c r="E21" s="24" t="s">
        <v>19</v>
      </c>
      <c r="F21" s="24" t="s">
        <v>140</v>
      </c>
      <c r="G21" s="73">
        <v>0</v>
      </c>
      <c r="H21" s="82">
        <f>Portugal!$G21*1.38</f>
        <v>0</v>
      </c>
      <c r="I21" s="30"/>
      <c r="J21" s="26">
        <f>Portugal!$I21*1.38</f>
        <v>0</v>
      </c>
      <c r="K21" s="39" t="s">
        <v>141</v>
      </c>
    </row>
    <row r="22" spans="1:11" ht="27" customHeight="1" x14ac:dyDescent="0.15">
      <c r="A22" s="61">
        <f t="shared" si="3"/>
        <v>2</v>
      </c>
      <c r="B22" s="21">
        <f t="shared" si="4"/>
        <v>44843</v>
      </c>
      <c r="C22" s="62">
        <v>0.5</v>
      </c>
      <c r="D22" s="24" t="s">
        <v>142</v>
      </c>
      <c r="E22" s="33" t="s">
        <v>19</v>
      </c>
      <c r="F22" s="33" t="s">
        <v>143</v>
      </c>
      <c r="G22" s="73">
        <v>0</v>
      </c>
      <c r="H22" s="82">
        <f>Portugal!$G22*1.38</f>
        <v>0</v>
      </c>
      <c r="I22" s="30"/>
      <c r="J22" s="26">
        <f>Portugal!$I22*1.38</f>
        <v>0</v>
      </c>
      <c r="K22" s="39"/>
    </row>
    <row r="23" spans="1:11" ht="27.75" customHeight="1" x14ac:dyDescent="0.15">
      <c r="A23" s="61">
        <f t="shared" si="3"/>
        <v>2</v>
      </c>
      <c r="B23" s="21">
        <f t="shared" si="4"/>
        <v>44843</v>
      </c>
      <c r="C23" s="62">
        <v>0.54166666666666663</v>
      </c>
      <c r="D23" s="24" t="s">
        <v>144</v>
      </c>
      <c r="E23" s="33" t="s">
        <v>28</v>
      </c>
      <c r="F23" s="33" t="s">
        <v>145</v>
      </c>
      <c r="G23" s="75">
        <v>35</v>
      </c>
      <c r="H23" s="82">
        <f>Portugal!$G23*1.38</f>
        <v>48.3</v>
      </c>
      <c r="I23" s="30"/>
      <c r="J23" s="26">
        <f>Portugal!$I23*1.38</f>
        <v>0</v>
      </c>
      <c r="K23" s="39"/>
    </row>
    <row r="24" spans="1:11" ht="26.25" customHeight="1" x14ac:dyDescent="0.15">
      <c r="A24" s="61">
        <f t="shared" si="3"/>
        <v>2</v>
      </c>
      <c r="B24" s="21">
        <f t="shared" si="4"/>
        <v>44843</v>
      </c>
      <c r="C24" s="62">
        <v>0.58333333333333337</v>
      </c>
      <c r="D24" s="24" t="s">
        <v>146</v>
      </c>
      <c r="E24" s="33" t="s">
        <v>19</v>
      </c>
      <c r="F24" s="33" t="s">
        <v>147</v>
      </c>
      <c r="G24" s="75">
        <v>5</v>
      </c>
      <c r="H24" s="82">
        <f>Portugal!$G24*1.38</f>
        <v>6.8999999999999995</v>
      </c>
      <c r="I24" s="30"/>
      <c r="J24" s="26">
        <f>Portugal!$I24*1.38</f>
        <v>0</v>
      </c>
      <c r="K24" s="39"/>
    </row>
    <row r="25" spans="1:11" ht="27.75" customHeight="1" x14ac:dyDescent="0.15">
      <c r="A25" s="61">
        <f t="shared" si="3"/>
        <v>2</v>
      </c>
      <c r="B25" s="21">
        <f t="shared" si="4"/>
        <v>44843</v>
      </c>
      <c r="C25" s="62">
        <v>0.625</v>
      </c>
      <c r="D25" s="24" t="s">
        <v>148</v>
      </c>
      <c r="E25" s="33" t="s">
        <v>19</v>
      </c>
      <c r="F25" s="33" t="s">
        <v>149</v>
      </c>
      <c r="G25" s="75">
        <v>0</v>
      </c>
      <c r="H25" s="82">
        <f>Portugal!$G25*1.38</f>
        <v>0</v>
      </c>
      <c r="I25" s="30"/>
      <c r="J25" s="26">
        <f>Portugal!$I25*1.38</f>
        <v>0</v>
      </c>
      <c r="K25" s="39" t="s">
        <v>150</v>
      </c>
    </row>
    <row r="26" spans="1:11" ht="21.75" customHeight="1" x14ac:dyDescent="0.15">
      <c r="A26" s="61">
        <f t="shared" si="3"/>
        <v>2</v>
      </c>
      <c r="B26" s="21">
        <f t="shared" si="4"/>
        <v>44843</v>
      </c>
      <c r="C26" s="62">
        <v>0.66666666666666663</v>
      </c>
      <c r="D26" s="24" t="s">
        <v>151</v>
      </c>
      <c r="E26" s="40" t="s">
        <v>19</v>
      </c>
      <c r="F26" s="104" t="s">
        <v>137</v>
      </c>
      <c r="G26" s="69">
        <v>20</v>
      </c>
      <c r="H26" s="82">
        <f>Portugal!$G26*1.38</f>
        <v>27.599999999999998</v>
      </c>
      <c r="I26" s="30"/>
      <c r="J26" s="26">
        <f>Portugal!$I26*1.38</f>
        <v>0</v>
      </c>
      <c r="K26" s="39"/>
    </row>
    <row r="27" spans="1:11" ht="36.75" customHeight="1" x14ac:dyDescent="0.15">
      <c r="A27" s="61">
        <f t="shared" si="3"/>
        <v>2</v>
      </c>
      <c r="B27" s="21">
        <f t="shared" si="4"/>
        <v>44843</v>
      </c>
      <c r="C27" s="62">
        <v>0.70833333333333337</v>
      </c>
      <c r="D27" s="24" t="s">
        <v>152</v>
      </c>
      <c r="E27" s="29" t="s">
        <v>19</v>
      </c>
      <c r="F27" s="28" t="s">
        <v>45</v>
      </c>
      <c r="G27" s="69">
        <v>0</v>
      </c>
      <c r="H27" s="82">
        <f>Portugal!$G27*1.38</f>
        <v>0</v>
      </c>
      <c r="I27" s="30"/>
      <c r="J27" s="26">
        <f>Portugal!$I27*1.38</f>
        <v>0</v>
      </c>
      <c r="K27" s="39" t="s">
        <v>153</v>
      </c>
    </row>
    <row r="28" spans="1:11" ht="18" customHeight="1" x14ac:dyDescent="0.15">
      <c r="A28" s="61">
        <f t="shared" si="3"/>
        <v>2</v>
      </c>
      <c r="B28" s="21">
        <f t="shared" si="4"/>
        <v>44843</v>
      </c>
      <c r="C28" s="62">
        <v>0.75</v>
      </c>
      <c r="D28" s="24" t="s">
        <v>154</v>
      </c>
      <c r="E28" s="24" t="s">
        <v>28</v>
      </c>
      <c r="F28" s="24" t="s">
        <v>147</v>
      </c>
      <c r="G28" s="73">
        <v>100</v>
      </c>
      <c r="H28" s="82">
        <f>Portugal!$G28*1.38</f>
        <v>138</v>
      </c>
      <c r="I28" s="30"/>
      <c r="J28" s="26">
        <f>Portugal!$I28*1.38</f>
        <v>0</v>
      </c>
      <c r="K28" s="39"/>
    </row>
    <row r="29" spans="1:11" ht="15" customHeight="1" x14ac:dyDescent="0.15">
      <c r="A29" s="61">
        <f t="shared" si="3"/>
        <v>2</v>
      </c>
      <c r="B29" s="21">
        <f t="shared" si="4"/>
        <v>44843</v>
      </c>
      <c r="C29" s="62">
        <v>0.79166666666666663</v>
      </c>
      <c r="D29" s="24" t="s">
        <v>155</v>
      </c>
      <c r="E29" s="29" t="s">
        <v>28</v>
      </c>
      <c r="F29" s="28" t="s">
        <v>156</v>
      </c>
      <c r="G29" s="69">
        <v>10</v>
      </c>
      <c r="H29" s="82">
        <f>Portugal!$G29*1.38</f>
        <v>13.799999999999999</v>
      </c>
      <c r="I29" s="30"/>
      <c r="J29" s="26">
        <f>Portugal!$I29*1.38</f>
        <v>0</v>
      </c>
      <c r="K29" s="39"/>
    </row>
    <row r="30" spans="1:11" ht="12.75" customHeight="1" x14ac:dyDescent="0.15">
      <c r="A30" s="61">
        <f t="shared" si="3"/>
        <v>2</v>
      </c>
      <c r="B30" s="21">
        <f t="shared" si="4"/>
        <v>44843</v>
      </c>
      <c r="C30" s="62">
        <v>0.83333333333333337</v>
      </c>
      <c r="D30" s="104"/>
      <c r="E30" s="29"/>
      <c r="F30" s="28"/>
      <c r="G30" s="69"/>
      <c r="H30" s="82">
        <f>Portugal!$G30*1.38</f>
        <v>0</v>
      </c>
      <c r="I30" s="30"/>
      <c r="J30" s="26">
        <f>Portugal!$I30*1.38</f>
        <v>0</v>
      </c>
      <c r="K30" s="39"/>
    </row>
    <row r="31" spans="1:11" ht="12.75" customHeight="1" x14ac:dyDescent="0.15">
      <c r="A31" s="61">
        <f t="shared" si="3"/>
        <v>2</v>
      </c>
      <c r="B31" s="21">
        <f t="shared" si="4"/>
        <v>44843</v>
      </c>
      <c r="C31" s="62">
        <v>0.875</v>
      </c>
      <c r="D31" s="106" t="s">
        <v>130</v>
      </c>
      <c r="E31" s="63" t="s">
        <v>5</v>
      </c>
      <c r="F31" s="33" t="s">
        <v>62</v>
      </c>
      <c r="G31" s="75">
        <v>100</v>
      </c>
      <c r="H31" s="82">
        <f>Portugal!$G31*1.38</f>
        <v>138</v>
      </c>
      <c r="I31" s="30"/>
      <c r="J31" s="26">
        <f>Portugal!$I31*1.38</f>
        <v>0</v>
      </c>
      <c r="K31" s="39" t="s">
        <v>157</v>
      </c>
    </row>
    <row r="32" spans="1:11" ht="12.75" customHeight="1" x14ac:dyDescent="0.15">
      <c r="A32" s="64">
        <f t="shared" si="3"/>
        <v>2</v>
      </c>
      <c r="B32" s="21">
        <f t="shared" si="4"/>
        <v>44843</v>
      </c>
      <c r="C32" s="27">
        <v>0.91666666666666663</v>
      </c>
      <c r="D32" s="35" t="s">
        <v>132</v>
      </c>
      <c r="E32" s="36" t="s">
        <v>30</v>
      </c>
      <c r="F32" s="36"/>
      <c r="G32" s="65">
        <v>0</v>
      </c>
      <c r="H32" s="82">
        <f>Portugal!$G32*1.38</f>
        <v>0</v>
      </c>
      <c r="I32" s="30"/>
      <c r="J32" s="26">
        <f>Portugal!$I32*1.38</f>
        <v>0</v>
      </c>
      <c r="K32" s="41"/>
    </row>
    <row r="33" spans="1:11" ht="25.5" customHeight="1" x14ac:dyDescent="0.15">
      <c r="A33" s="67">
        <f t="shared" ref="A33:A47" si="5">$A$18+1</f>
        <v>3</v>
      </c>
      <c r="B33" s="18">
        <f>B18+1</f>
        <v>44844</v>
      </c>
      <c r="C33" s="19">
        <v>0.33333333333333331</v>
      </c>
      <c r="D33" s="28" t="s">
        <v>158</v>
      </c>
      <c r="E33" s="104" t="s">
        <v>28</v>
      </c>
      <c r="F33" s="104" t="s">
        <v>140</v>
      </c>
      <c r="G33" s="69">
        <v>10</v>
      </c>
      <c r="H33" s="20">
        <f>Portugal!$G33*1.38</f>
        <v>13.799999999999999</v>
      </c>
      <c r="I33" s="68"/>
      <c r="J33" s="84">
        <f>Portugal!$I33*1.38</f>
        <v>0</v>
      </c>
      <c r="K33" s="72"/>
    </row>
    <row r="34" spans="1:11" ht="26.25" customHeight="1" x14ac:dyDescent="0.15">
      <c r="A34" s="61">
        <f t="shared" si="5"/>
        <v>3</v>
      </c>
      <c r="B34" s="21">
        <f t="shared" ref="B34:B47" si="6">B33</f>
        <v>44844</v>
      </c>
      <c r="C34" s="62">
        <v>0.375</v>
      </c>
      <c r="D34" s="28" t="s">
        <v>159</v>
      </c>
      <c r="E34" s="33" t="s">
        <v>30</v>
      </c>
      <c r="F34" s="28" t="s">
        <v>160</v>
      </c>
      <c r="G34" s="69">
        <v>0</v>
      </c>
      <c r="H34" s="82">
        <f>Portugal!$G34*1.38</f>
        <v>0</v>
      </c>
      <c r="I34" s="30"/>
      <c r="J34" s="26">
        <f>Portugal!$I34*1.38</f>
        <v>0</v>
      </c>
      <c r="K34" s="39" t="s">
        <v>336</v>
      </c>
    </row>
    <row r="35" spans="1:11" ht="25.5" customHeight="1" x14ac:dyDescent="0.15">
      <c r="A35" s="61">
        <f t="shared" si="5"/>
        <v>3</v>
      </c>
      <c r="B35" s="21">
        <f t="shared" si="6"/>
        <v>44844</v>
      </c>
      <c r="C35" s="62">
        <v>0.41666666666666669</v>
      </c>
      <c r="D35" s="24" t="s">
        <v>161</v>
      </c>
      <c r="E35" s="40" t="s">
        <v>19</v>
      </c>
      <c r="F35" s="104" t="s">
        <v>162</v>
      </c>
      <c r="G35" s="69">
        <v>20</v>
      </c>
      <c r="H35" s="82">
        <f>Portugal!$G35*1.38</f>
        <v>27.599999999999998</v>
      </c>
      <c r="I35" s="30"/>
      <c r="J35" s="26">
        <f>Portugal!$I35*1.38</f>
        <v>0</v>
      </c>
      <c r="K35" s="39" t="s">
        <v>163</v>
      </c>
    </row>
    <row r="36" spans="1:11" ht="33.75" customHeight="1" x14ac:dyDescent="0.15">
      <c r="A36" s="61">
        <f t="shared" si="5"/>
        <v>3</v>
      </c>
      <c r="B36" s="21">
        <f t="shared" si="6"/>
        <v>44844</v>
      </c>
      <c r="C36" s="62">
        <v>0.45833333333333331</v>
      </c>
      <c r="D36" s="28" t="s">
        <v>164</v>
      </c>
      <c r="E36" s="33" t="s">
        <v>19</v>
      </c>
      <c r="F36" s="28" t="s">
        <v>165</v>
      </c>
      <c r="G36" s="69">
        <f>8*2-4</f>
        <v>12</v>
      </c>
      <c r="H36" s="82">
        <f>Portugal!$G36*1.38</f>
        <v>16.559999999999999</v>
      </c>
      <c r="I36" s="30"/>
      <c r="J36" s="26">
        <f>Portugal!$I36*1.38</f>
        <v>0</v>
      </c>
      <c r="K36" s="39" t="s">
        <v>166</v>
      </c>
    </row>
    <row r="37" spans="1:11" ht="27" customHeight="1" x14ac:dyDescent="0.15">
      <c r="A37" s="61">
        <f t="shared" si="5"/>
        <v>3</v>
      </c>
      <c r="B37" s="21">
        <f t="shared" si="6"/>
        <v>44844</v>
      </c>
      <c r="C37" s="62">
        <v>0.5</v>
      </c>
      <c r="D37" s="24" t="s">
        <v>167</v>
      </c>
      <c r="E37" s="40" t="s">
        <v>28</v>
      </c>
      <c r="F37" s="104" t="s">
        <v>80</v>
      </c>
      <c r="G37" s="69">
        <v>25</v>
      </c>
      <c r="H37" s="82">
        <f>Portugal!$G37*1.38</f>
        <v>34.5</v>
      </c>
      <c r="I37" s="30"/>
      <c r="J37" s="26">
        <f>Portugal!$I37*1.38</f>
        <v>0</v>
      </c>
      <c r="K37" s="39"/>
    </row>
    <row r="38" spans="1:11" ht="18.75" customHeight="1" x14ac:dyDescent="0.15">
      <c r="A38" s="61">
        <f t="shared" si="5"/>
        <v>3</v>
      </c>
      <c r="B38" s="21">
        <f t="shared" si="6"/>
        <v>44844</v>
      </c>
      <c r="C38" s="62">
        <v>0.54166666666666663</v>
      </c>
      <c r="D38" s="24" t="s">
        <v>168</v>
      </c>
      <c r="E38" s="104" t="s">
        <v>28</v>
      </c>
      <c r="F38" s="104" t="s">
        <v>47</v>
      </c>
      <c r="G38" s="69">
        <v>3</v>
      </c>
      <c r="H38" s="82">
        <f>Portugal!$G38*1.38</f>
        <v>4.1399999999999997</v>
      </c>
      <c r="I38" s="30"/>
      <c r="J38" s="26">
        <f>Portugal!$I38*1.38</f>
        <v>0</v>
      </c>
      <c r="K38" s="39"/>
    </row>
    <row r="39" spans="1:11" ht="13.5" customHeight="1" x14ac:dyDescent="0.15">
      <c r="A39" s="61">
        <f t="shared" si="5"/>
        <v>3</v>
      </c>
      <c r="B39" s="21">
        <f t="shared" si="6"/>
        <v>44844</v>
      </c>
      <c r="C39" s="62">
        <v>0.58333333333333337</v>
      </c>
      <c r="D39" s="24" t="s">
        <v>169</v>
      </c>
      <c r="E39" s="104" t="s">
        <v>19</v>
      </c>
      <c r="F39" s="104" t="s">
        <v>170</v>
      </c>
      <c r="G39" s="69">
        <f>8*2-4</f>
        <v>12</v>
      </c>
      <c r="H39" s="82">
        <f>Portugal!$G39*1.38</f>
        <v>16.559999999999999</v>
      </c>
      <c r="I39" s="30"/>
      <c r="J39" s="26">
        <f>Portugal!$I39*1.38</f>
        <v>0</v>
      </c>
      <c r="K39" s="39" t="s">
        <v>171</v>
      </c>
    </row>
    <row r="40" spans="1:11" ht="17.25" customHeight="1" x14ac:dyDescent="0.15">
      <c r="A40" s="61">
        <f t="shared" si="5"/>
        <v>3</v>
      </c>
      <c r="B40" s="21">
        <f t="shared" si="6"/>
        <v>44844</v>
      </c>
      <c r="C40" s="62">
        <v>0.625</v>
      </c>
      <c r="D40" s="24"/>
      <c r="E40" s="104"/>
      <c r="F40" s="104"/>
      <c r="G40" s="69"/>
      <c r="H40" s="82">
        <f>Portugal!$G40*1.38</f>
        <v>0</v>
      </c>
      <c r="I40" s="30"/>
      <c r="J40" s="26">
        <f>Portugal!$I40*1.38</f>
        <v>0</v>
      </c>
      <c r="K40" s="39"/>
    </row>
    <row r="41" spans="1:11" ht="25.5" customHeight="1" x14ac:dyDescent="0.15">
      <c r="A41" s="61">
        <f t="shared" si="5"/>
        <v>3</v>
      </c>
      <c r="B41" s="21">
        <f t="shared" si="6"/>
        <v>44844</v>
      </c>
      <c r="C41" s="62">
        <v>0.66666666666666663</v>
      </c>
      <c r="D41" s="28" t="s">
        <v>172</v>
      </c>
      <c r="E41" s="104" t="s">
        <v>19</v>
      </c>
      <c r="F41" s="104" t="s">
        <v>170</v>
      </c>
      <c r="G41" s="69">
        <f>14*2-4</f>
        <v>24</v>
      </c>
      <c r="H41" s="82">
        <f>Portugal!$G41*1.38</f>
        <v>33.119999999999997</v>
      </c>
      <c r="I41" s="30"/>
      <c r="J41" s="26">
        <f>Portugal!$I41*1.38</f>
        <v>0</v>
      </c>
      <c r="K41" s="39" t="s">
        <v>173</v>
      </c>
    </row>
    <row r="42" spans="1:11" ht="12.75" customHeight="1" x14ac:dyDescent="0.15">
      <c r="A42" s="61">
        <f t="shared" si="5"/>
        <v>3</v>
      </c>
      <c r="B42" s="21">
        <f t="shared" si="6"/>
        <v>44844</v>
      </c>
      <c r="C42" s="62">
        <v>0.70833333333333337</v>
      </c>
      <c r="D42" s="28" t="s">
        <v>174</v>
      </c>
      <c r="E42" s="40" t="s">
        <v>30</v>
      </c>
      <c r="F42" s="104" t="s">
        <v>68</v>
      </c>
      <c r="G42" s="69">
        <v>0</v>
      </c>
      <c r="H42" s="82">
        <f>Portugal!$G42*1.38</f>
        <v>0</v>
      </c>
      <c r="I42" s="30"/>
      <c r="J42" s="26">
        <f>Portugal!$I42*1.38</f>
        <v>0</v>
      </c>
      <c r="K42" s="39"/>
    </row>
    <row r="43" spans="1:11" ht="15" customHeight="1" x14ac:dyDescent="0.15">
      <c r="A43" s="61">
        <f t="shared" si="5"/>
        <v>3</v>
      </c>
      <c r="B43" s="21">
        <f t="shared" si="6"/>
        <v>44844</v>
      </c>
      <c r="C43" s="62">
        <v>0.75</v>
      </c>
      <c r="D43" s="24"/>
      <c r="E43" s="40"/>
      <c r="F43" s="104"/>
      <c r="G43" s="69"/>
      <c r="H43" s="82">
        <f>Portugal!$G43*1.38</f>
        <v>0</v>
      </c>
      <c r="I43" s="30"/>
      <c r="J43" s="26">
        <f>Portugal!$I43*1.38</f>
        <v>0</v>
      </c>
      <c r="K43" s="39"/>
    </row>
    <row r="44" spans="1:11" ht="27" customHeight="1" x14ac:dyDescent="0.15">
      <c r="A44" s="61">
        <f t="shared" si="5"/>
        <v>3</v>
      </c>
      <c r="B44" s="21">
        <f t="shared" si="6"/>
        <v>44844</v>
      </c>
      <c r="C44" s="62">
        <v>0.79166666666666663</v>
      </c>
      <c r="D44" s="24" t="s">
        <v>175</v>
      </c>
      <c r="E44" s="29" t="s">
        <v>28</v>
      </c>
      <c r="F44" s="28" t="s">
        <v>176</v>
      </c>
      <c r="G44" s="69">
        <v>45</v>
      </c>
      <c r="H44" s="82">
        <f>Portugal!$G44*1.38</f>
        <v>62.099999999999994</v>
      </c>
      <c r="I44" s="30"/>
      <c r="J44" s="26">
        <f>Portugal!$I44*1.38</f>
        <v>0</v>
      </c>
      <c r="K44" s="39" t="s">
        <v>177</v>
      </c>
    </row>
    <row r="45" spans="1:11" ht="12.75" customHeight="1" x14ac:dyDescent="0.15">
      <c r="A45" s="61">
        <f t="shared" si="5"/>
        <v>3</v>
      </c>
      <c r="B45" s="21">
        <f t="shared" si="6"/>
        <v>44844</v>
      </c>
      <c r="C45" s="62">
        <v>0.83333333333333337</v>
      </c>
      <c r="D45" s="28"/>
      <c r="E45" s="23"/>
      <c r="F45" s="28"/>
      <c r="G45" s="69"/>
      <c r="H45" s="82">
        <f>Portugal!$G45*1.38</f>
        <v>0</v>
      </c>
      <c r="I45" s="30"/>
      <c r="J45" s="26">
        <f>Portugal!$I45*1.38</f>
        <v>0</v>
      </c>
      <c r="K45" s="39"/>
    </row>
    <row r="46" spans="1:11" ht="12.75" customHeight="1" x14ac:dyDescent="0.15">
      <c r="A46" s="61">
        <f t="shared" si="5"/>
        <v>3</v>
      </c>
      <c r="B46" s="21">
        <f t="shared" si="6"/>
        <v>44844</v>
      </c>
      <c r="C46" s="105">
        <v>0.875</v>
      </c>
      <c r="D46" s="106" t="s">
        <v>178</v>
      </c>
      <c r="E46" s="63" t="s">
        <v>5</v>
      </c>
      <c r="F46" s="33" t="s">
        <v>68</v>
      </c>
      <c r="G46" s="75">
        <v>100</v>
      </c>
      <c r="H46" s="82">
        <f>Portugal!$G46*1.38</f>
        <v>138</v>
      </c>
      <c r="I46" s="30"/>
      <c r="J46" s="26">
        <f>Portugal!$I46*1.38</f>
        <v>0</v>
      </c>
      <c r="K46" s="39" t="s">
        <v>179</v>
      </c>
    </row>
    <row r="47" spans="1:11" ht="12.75" customHeight="1" x14ac:dyDescent="0.15">
      <c r="A47" s="64">
        <f t="shared" si="5"/>
        <v>3</v>
      </c>
      <c r="B47" s="21">
        <f t="shared" si="6"/>
        <v>44844</v>
      </c>
      <c r="C47" s="27">
        <v>0.91666666666666663</v>
      </c>
      <c r="D47" s="35" t="s">
        <v>22</v>
      </c>
      <c r="E47" s="36" t="s">
        <v>30</v>
      </c>
      <c r="F47" s="36"/>
      <c r="G47" s="65">
        <f>10*2</f>
        <v>20</v>
      </c>
      <c r="H47" s="82">
        <f>Portugal!$G47*1.38</f>
        <v>27.599999999999998</v>
      </c>
      <c r="I47" s="30"/>
      <c r="J47" s="26">
        <f>Portugal!$I47*1.38</f>
        <v>0</v>
      </c>
      <c r="K47" s="41"/>
    </row>
    <row r="48" spans="1:11" ht="24.75" customHeight="1" x14ac:dyDescent="0.15">
      <c r="A48" s="67">
        <f t="shared" ref="A48:A62" si="7">$A$18+2</f>
        <v>4</v>
      </c>
      <c r="B48" s="18">
        <f>B33+1</f>
        <v>44845</v>
      </c>
      <c r="C48" s="19">
        <v>0.33333333333333331</v>
      </c>
      <c r="D48" s="38" t="s">
        <v>180</v>
      </c>
      <c r="E48" s="38" t="s">
        <v>28</v>
      </c>
      <c r="F48" s="38"/>
      <c r="G48" s="71">
        <v>15</v>
      </c>
      <c r="H48" s="20">
        <f>Portugal!$G48*1.38</f>
        <v>20.7</v>
      </c>
      <c r="I48" s="68"/>
      <c r="J48" s="84">
        <f>Portugal!$I48*1.38</f>
        <v>0</v>
      </c>
      <c r="K48" s="72"/>
    </row>
    <row r="49" spans="1:11" ht="38.25" customHeight="1" x14ac:dyDescent="0.15">
      <c r="A49" s="61">
        <f t="shared" si="7"/>
        <v>4</v>
      </c>
      <c r="B49" s="21">
        <f t="shared" ref="B49:B62" si="8">B48</f>
        <v>44845</v>
      </c>
      <c r="C49" s="62">
        <v>0.375</v>
      </c>
      <c r="D49" s="104" t="s">
        <v>181</v>
      </c>
      <c r="E49" s="104" t="s">
        <v>30</v>
      </c>
      <c r="F49" s="24" t="s">
        <v>182</v>
      </c>
      <c r="G49" s="73">
        <v>55</v>
      </c>
      <c r="H49" s="82">
        <f>Portugal!$G49*1.38</f>
        <v>75.899999999999991</v>
      </c>
      <c r="I49" s="30"/>
      <c r="J49" s="26">
        <f>Portugal!$I49*1.38</f>
        <v>0</v>
      </c>
      <c r="K49" s="39" t="s">
        <v>183</v>
      </c>
    </row>
    <row r="50" spans="1:11" ht="27" customHeight="1" x14ac:dyDescent="0.15">
      <c r="A50" s="61">
        <f t="shared" si="7"/>
        <v>4</v>
      </c>
      <c r="B50" s="21">
        <f t="shared" si="8"/>
        <v>44845</v>
      </c>
      <c r="C50" s="62">
        <v>0.41666666666666669</v>
      </c>
      <c r="D50" s="24" t="s">
        <v>184</v>
      </c>
      <c r="E50" s="28" t="s">
        <v>30</v>
      </c>
      <c r="F50" s="28"/>
      <c r="G50" s="73">
        <v>1.5</v>
      </c>
      <c r="H50" s="82">
        <f>Portugal!$G50*1.38</f>
        <v>2.0699999999999998</v>
      </c>
      <c r="I50" s="30"/>
      <c r="J50" s="26">
        <f>Portugal!$I50*1.38</f>
        <v>0</v>
      </c>
      <c r="K50" s="39"/>
    </row>
    <row r="51" spans="1:11" ht="12.75" customHeight="1" x14ac:dyDescent="0.15">
      <c r="A51" s="61">
        <f t="shared" si="7"/>
        <v>4</v>
      </c>
      <c r="B51" s="21">
        <f t="shared" si="8"/>
        <v>44845</v>
      </c>
      <c r="C51" s="62">
        <v>0.45833333333333331</v>
      </c>
      <c r="D51" s="24"/>
      <c r="E51" s="33"/>
      <c r="F51" s="33"/>
      <c r="G51" s="69"/>
      <c r="H51" s="82">
        <f>Portugal!$G51*1.38</f>
        <v>0</v>
      </c>
      <c r="I51" s="30"/>
      <c r="J51" s="26">
        <f>Portugal!$I51*1.38</f>
        <v>0</v>
      </c>
      <c r="K51" s="39"/>
    </row>
    <row r="52" spans="1:11" ht="18" customHeight="1" x14ac:dyDescent="0.15">
      <c r="A52" s="61">
        <f t="shared" si="7"/>
        <v>4</v>
      </c>
      <c r="B52" s="21">
        <f t="shared" si="8"/>
        <v>44845</v>
      </c>
      <c r="C52" s="62">
        <v>0.5</v>
      </c>
      <c r="D52" s="24" t="s">
        <v>337</v>
      </c>
      <c r="E52" s="28" t="s">
        <v>28</v>
      </c>
      <c r="F52" s="28" t="s">
        <v>185</v>
      </c>
      <c r="G52" s="69">
        <v>20</v>
      </c>
      <c r="H52" s="82">
        <f>Portugal!$G52*1.38</f>
        <v>27.599999999999998</v>
      </c>
      <c r="I52" s="30"/>
      <c r="J52" s="26">
        <f>Portugal!$I52*1.38</f>
        <v>0</v>
      </c>
      <c r="K52" s="39" t="s">
        <v>186</v>
      </c>
    </row>
    <row r="53" spans="1:11" ht="20.25" customHeight="1" x14ac:dyDescent="0.15">
      <c r="A53" s="61">
        <f t="shared" si="7"/>
        <v>4</v>
      </c>
      <c r="B53" s="21">
        <f t="shared" si="8"/>
        <v>44845</v>
      </c>
      <c r="C53" s="62">
        <v>0.54166666666666663</v>
      </c>
      <c r="D53" s="24" t="s">
        <v>187</v>
      </c>
      <c r="E53" s="33" t="s">
        <v>19</v>
      </c>
      <c r="F53" s="33" t="s">
        <v>60</v>
      </c>
      <c r="G53" s="69">
        <v>0</v>
      </c>
      <c r="H53" s="82">
        <f>Portugal!$G53*1.38</f>
        <v>0</v>
      </c>
      <c r="I53" s="30"/>
      <c r="J53" s="26">
        <f>Portugal!$I53*1.38</f>
        <v>0</v>
      </c>
      <c r="K53" s="39"/>
    </row>
    <row r="54" spans="1:11" ht="16.5" customHeight="1" x14ac:dyDescent="0.15">
      <c r="A54" s="61">
        <f t="shared" si="7"/>
        <v>4</v>
      </c>
      <c r="B54" s="21">
        <f t="shared" si="8"/>
        <v>44845</v>
      </c>
      <c r="C54" s="62">
        <v>0.58333333333333337</v>
      </c>
      <c r="D54" s="24" t="s">
        <v>188</v>
      </c>
      <c r="E54" s="33" t="s">
        <v>19</v>
      </c>
      <c r="F54" s="33" t="s">
        <v>189</v>
      </c>
      <c r="G54" s="73">
        <v>0</v>
      </c>
      <c r="H54" s="82">
        <f>Portugal!$G54*1.38</f>
        <v>0</v>
      </c>
      <c r="I54" s="30"/>
      <c r="J54" s="26">
        <f>Portugal!$I54*1.38</f>
        <v>0</v>
      </c>
      <c r="K54" s="39"/>
    </row>
    <row r="55" spans="1:11" ht="14.25" customHeight="1" x14ac:dyDescent="0.15">
      <c r="A55" s="61">
        <f t="shared" si="7"/>
        <v>4</v>
      </c>
      <c r="B55" s="21">
        <f t="shared" si="8"/>
        <v>44845</v>
      </c>
      <c r="C55" s="62">
        <v>0.625</v>
      </c>
      <c r="D55" s="24" t="s">
        <v>190</v>
      </c>
      <c r="E55" s="33" t="s">
        <v>5</v>
      </c>
      <c r="F55" s="33" t="s">
        <v>191</v>
      </c>
      <c r="G55" s="73">
        <v>0</v>
      </c>
      <c r="H55" s="82">
        <f>Portugal!$G55*1.38</f>
        <v>0</v>
      </c>
      <c r="I55" s="30"/>
      <c r="J55" s="26">
        <f>Portugal!$I55*1.38</f>
        <v>0</v>
      </c>
      <c r="K55" s="39"/>
    </row>
    <row r="56" spans="1:11" ht="54.75" customHeight="1" x14ac:dyDescent="0.15">
      <c r="A56" s="61">
        <f t="shared" si="7"/>
        <v>4</v>
      </c>
      <c r="B56" s="21">
        <f t="shared" si="8"/>
        <v>44845</v>
      </c>
      <c r="C56" s="62">
        <v>0.66666666666666663</v>
      </c>
      <c r="D56" s="24" t="s">
        <v>192</v>
      </c>
      <c r="E56" s="33" t="s">
        <v>19</v>
      </c>
      <c r="F56" s="33" t="s">
        <v>137</v>
      </c>
      <c r="G56" s="73">
        <v>28</v>
      </c>
      <c r="H56" s="82">
        <f>Portugal!$G56*1.38</f>
        <v>38.64</v>
      </c>
      <c r="I56" s="30"/>
      <c r="J56" s="26">
        <f>Portugal!$I56*1.38</f>
        <v>0</v>
      </c>
      <c r="K56" s="39" t="s">
        <v>193</v>
      </c>
    </row>
    <row r="57" spans="1:11" ht="12.75" customHeight="1" x14ac:dyDescent="0.15">
      <c r="A57" s="61">
        <f t="shared" si="7"/>
        <v>4</v>
      </c>
      <c r="B57" s="21">
        <f t="shared" si="8"/>
        <v>44845</v>
      </c>
      <c r="C57" s="62">
        <v>0.70833333333333337</v>
      </c>
      <c r="D57" s="24" t="s">
        <v>194</v>
      </c>
      <c r="E57" s="33" t="s">
        <v>28</v>
      </c>
      <c r="F57" s="33" t="s">
        <v>62</v>
      </c>
      <c r="G57" s="73">
        <v>8</v>
      </c>
      <c r="H57" s="82">
        <f>Portugal!$G57*1.38</f>
        <v>11.04</v>
      </c>
      <c r="I57" s="30"/>
      <c r="J57" s="26">
        <f>Portugal!$I57*1.38</f>
        <v>0</v>
      </c>
      <c r="K57" s="39"/>
    </row>
    <row r="58" spans="1:11" ht="24" customHeight="1" x14ac:dyDescent="0.15">
      <c r="A58" s="61">
        <f t="shared" si="7"/>
        <v>4</v>
      </c>
      <c r="B58" s="21">
        <f t="shared" si="8"/>
        <v>44845</v>
      </c>
      <c r="C58" s="62">
        <v>0.75</v>
      </c>
      <c r="D58" s="24"/>
      <c r="E58" s="33"/>
      <c r="F58" s="33"/>
      <c r="G58" s="73"/>
      <c r="H58" s="82">
        <f>Portugal!$G58*1.38</f>
        <v>0</v>
      </c>
      <c r="I58" s="30"/>
      <c r="J58" s="26">
        <f>Portugal!$I58*1.38</f>
        <v>0</v>
      </c>
      <c r="K58" s="39"/>
    </row>
    <row r="59" spans="1:11" ht="24.75" customHeight="1" x14ac:dyDescent="0.15">
      <c r="A59" s="61">
        <f t="shared" si="7"/>
        <v>4</v>
      </c>
      <c r="B59" s="21">
        <f t="shared" si="8"/>
        <v>44845</v>
      </c>
      <c r="C59" s="62">
        <v>0.79166666666666663</v>
      </c>
      <c r="D59" s="24" t="s">
        <v>195</v>
      </c>
      <c r="E59" s="29" t="s">
        <v>28</v>
      </c>
      <c r="F59" s="28" t="s">
        <v>97</v>
      </c>
      <c r="G59" s="69">
        <v>150</v>
      </c>
      <c r="H59" s="82">
        <f>Portugal!$G59*1.38</f>
        <v>206.99999999999997</v>
      </c>
      <c r="I59" s="30"/>
      <c r="J59" s="26">
        <f>Portugal!$I59*1.38</f>
        <v>0</v>
      </c>
      <c r="K59" s="39"/>
    </row>
    <row r="60" spans="1:11" ht="12.75" customHeight="1" x14ac:dyDescent="0.15">
      <c r="A60" s="61">
        <f t="shared" si="7"/>
        <v>4</v>
      </c>
      <c r="B60" s="21">
        <f t="shared" si="8"/>
        <v>44845</v>
      </c>
      <c r="C60" s="62">
        <v>0.83333333333333337</v>
      </c>
      <c r="D60" s="24"/>
      <c r="E60" s="24"/>
      <c r="F60" s="24"/>
      <c r="G60" s="73"/>
      <c r="H60" s="82">
        <f>Portugal!$G60*1.38</f>
        <v>0</v>
      </c>
      <c r="I60" s="30"/>
      <c r="J60" s="26">
        <f>Portugal!$I60*1.38</f>
        <v>0</v>
      </c>
      <c r="K60" s="39"/>
    </row>
    <row r="61" spans="1:11" ht="12.75" customHeight="1" x14ac:dyDescent="0.15">
      <c r="A61" s="61">
        <f t="shared" si="7"/>
        <v>4</v>
      </c>
      <c r="B61" s="21">
        <f t="shared" si="8"/>
        <v>44845</v>
      </c>
      <c r="C61" s="105">
        <v>0.875</v>
      </c>
      <c r="D61" s="106" t="s">
        <v>196</v>
      </c>
      <c r="E61" s="63" t="s">
        <v>5</v>
      </c>
      <c r="F61" s="33" t="s">
        <v>80</v>
      </c>
      <c r="G61" s="75">
        <v>75</v>
      </c>
      <c r="H61" s="82">
        <f>Portugal!$G61*1.38</f>
        <v>103.49999999999999</v>
      </c>
      <c r="I61" s="30"/>
      <c r="J61" s="26">
        <f>Portugal!$I61*1.38</f>
        <v>0</v>
      </c>
      <c r="K61" s="39" t="s">
        <v>197</v>
      </c>
    </row>
    <row r="62" spans="1:11" ht="12.75" customHeight="1" x14ac:dyDescent="0.15">
      <c r="A62" s="64">
        <f t="shared" si="7"/>
        <v>4</v>
      </c>
      <c r="B62" s="21">
        <f t="shared" si="8"/>
        <v>44845</v>
      </c>
      <c r="C62" s="27">
        <v>0.91666666666666663</v>
      </c>
      <c r="D62" s="35" t="s">
        <v>22</v>
      </c>
      <c r="E62" s="36" t="s">
        <v>30</v>
      </c>
      <c r="F62" s="36"/>
      <c r="G62" s="65">
        <v>10</v>
      </c>
      <c r="H62" s="82">
        <f>Portugal!$G62*1.38</f>
        <v>13.799999999999999</v>
      </c>
      <c r="I62" s="30"/>
      <c r="J62" s="26">
        <f>Portugal!$I62*1.38</f>
        <v>0</v>
      </c>
      <c r="K62" s="41"/>
    </row>
    <row r="63" spans="1:11" ht="13.5" customHeight="1" x14ac:dyDescent="0.15">
      <c r="A63" s="67">
        <f t="shared" ref="A63:A77" si="9">$A$18+3</f>
        <v>5</v>
      </c>
      <c r="B63" s="18">
        <f>B48+1</f>
        <v>44846</v>
      </c>
      <c r="C63" s="19">
        <v>0.33333333333333331</v>
      </c>
      <c r="D63" s="38"/>
      <c r="E63" s="38"/>
      <c r="F63" s="38"/>
      <c r="G63" s="71"/>
      <c r="H63" s="20">
        <f>Portugal!$G63*1.38</f>
        <v>0</v>
      </c>
      <c r="I63" s="68"/>
      <c r="J63" s="84">
        <f>Portugal!$I63*1.38</f>
        <v>0</v>
      </c>
      <c r="K63" s="72"/>
    </row>
    <row r="64" spans="1:11" ht="21" customHeight="1" x14ac:dyDescent="0.15">
      <c r="A64" s="61">
        <f t="shared" si="9"/>
        <v>5</v>
      </c>
      <c r="B64" s="21">
        <f t="shared" ref="B64:B77" si="10">B63</f>
        <v>44846</v>
      </c>
      <c r="C64" s="62">
        <v>0.375</v>
      </c>
      <c r="D64" s="24" t="s">
        <v>198</v>
      </c>
      <c r="E64" s="33" t="s">
        <v>28</v>
      </c>
      <c r="F64" s="33" t="s">
        <v>62</v>
      </c>
      <c r="G64" s="75">
        <v>10</v>
      </c>
      <c r="H64" s="82">
        <f>Portugal!$G64*1.38</f>
        <v>13.799999999999999</v>
      </c>
      <c r="I64" s="30"/>
      <c r="J64" s="26">
        <f>Portugal!$I64*1.38</f>
        <v>0</v>
      </c>
      <c r="K64" s="39"/>
    </row>
    <row r="65" spans="1:11" ht="12.75" customHeight="1" x14ac:dyDescent="0.15">
      <c r="A65" s="61">
        <f t="shared" si="9"/>
        <v>5</v>
      </c>
      <c r="B65" s="21">
        <f t="shared" si="10"/>
        <v>44846</v>
      </c>
      <c r="C65" s="62">
        <v>0.41666666666666669</v>
      </c>
      <c r="D65" s="24" t="s">
        <v>199</v>
      </c>
      <c r="E65" s="33" t="s">
        <v>30</v>
      </c>
      <c r="F65" s="33" t="s">
        <v>200</v>
      </c>
      <c r="G65" s="75">
        <v>8</v>
      </c>
      <c r="H65" s="82">
        <f>Portugal!$G65*1.38</f>
        <v>11.04</v>
      </c>
      <c r="I65" s="30"/>
      <c r="J65" s="26">
        <f>Portugal!$I65*1.38</f>
        <v>0</v>
      </c>
      <c r="K65" s="39"/>
    </row>
    <row r="66" spans="1:11" ht="19.5" customHeight="1" x14ac:dyDescent="0.15">
      <c r="A66" s="61">
        <f t="shared" si="9"/>
        <v>5</v>
      </c>
      <c r="B66" s="21">
        <f t="shared" si="10"/>
        <v>44846</v>
      </c>
      <c r="C66" s="62">
        <v>0.45833333333333331</v>
      </c>
      <c r="D66" s="24" t="s">
        <v>201</v>
      </c>
      <c r="E66" s="28" t="s">
        <v>30</v>
      </c>
      <c r="F66" s="28"/>
      <c r="G66" s="73">
        <v>5</v>
      </c>
      <c r="H66" s="82">
        <f>Portugal!$G66*1.38</f>
        <v>6.8999999999999995</v>
      </c>
      <c r="I66" s="30"/>
      <c r="J66" s="26">
        <f>Portugal!$I66*1.38</f>
        <v>0</v>
      </c>
      <c r="K66" s="39"/>
    </row>
    <row r="67" spans="1:11" ht="31.5" customHeight="1" x14ac:dyDescent="0.15">
      <c r="A67" s="61">
        <f t="shared" si="9"/>
        <v>5</v>
      </c>
      <c r="B67" s="21">
        <f t="shared" si="10"/>
        <v>44846</v>
      </c>
      <c r="C67" s="62">
        <v>0.5</v>
      </c>
      <c r="D67" s="24" t="s">
        <v>202</v>
      </c>
      <c r="E67" s="28" t="s">
        <v>28</v>
      </c>
      <c r="F67" s="28" t="s">
        <v>50</v>
      </c>
      <c r="G67" s="73">
        <v>20</v>
      </c>
      <c r="H67" s="82">
        <f>Portugal!$G67*1.38</f>
        <v>27.599999999999998</v>
      </c>
      <c r="I67" s="30"/>
      <c r="J67" s="26">
        <f>Portugal!$I67*1.38</f>
        <v>0</v>
      </c>
      <c r="K67" s="39"/>
    </row>
    <row r="68" spans="1:11" ht="21" customHeight="1" x14ac:dyDescent="0.15">
      <c r="A68" s="61">
        <f t="shared" si="9"/>
        <v>5</v>
      </c>
      <c r="B68" s="21">
        <f t="shared" si="10"/>
        <v>44846</v>
      </c>
      <c r="C68" s="62">
        <v>0.54166666666666663</v>
      </c>
      <c r="D68" s="24" t="s">
        <v>203</v>
      </c>
      <c r="E68" s="28" t="s">
        <v>19</v>
      </c>
      <c r="F68" s="28" t="s">
        <v>47</v>
      </c>
      <c r="G68" s="73">
        <v>10</v>
      </c>
      <c r="H68" s="82">
        <f>Portugal!$G68*1.38</f>
        <v>13.799999999999999</v>
      </c>
      <c r="I68" s="30"/>
      <c r="J68" s="26">
        <f>Portugal!$I68*1.38</f>
        <v>0</v>
      </c>
      <c r="K68" s="39"/>
    </row>
    <row r="69" spans="1:11" ht="56.25" customHeight="1" x14ac:dyDescent="0.15">
      <c r="A69" s="61">
        <f t="shared" si="9"/>
        <v>5</v>
      </c>
      <c r="B69" s="21">
        <f t="shared" si="10"/>
        <v>44846</v>
      </c>
      <c r="C69" s="62">
        <v>0.58333333333333337</v>
      </c>
      <c r="D69" s="28" t="s">
        <v>204</v>
      </c>
      <c r="E69" s="28" t="s">
        <v>19</v>
      </c>
      <c r="F69" s="28" t="s">
        <v>205</v>
      </c>
      <c r="G69" s="73">
        <f>3*2</f>
        <v>6</v>
      </c>
      <c r="H69" s="82">
        <f>Portugal!$G69*1.38</f>
        <v>8.2799999999999994</v>
      </c>
      <c r="I69" s="30"/>
      <c r="J69" s="26">
        <f>Portugal!$I69*1.38</f>
        <v>0</v>
      </c>
      <c r="K69" s="39" t="s">
        <v>206</v>
      </c>
    </row>
    <row r="70" spans="1:11" ht="25.5" customHeight="1" x14ac:dyDescent="0.15">
      <c r="A70" s="61">
        <f t="shared" si="9"/>
        <v>5</v>
      </c>
      <c r="B70" s="21">
        <f t="shared" si="10"/>
        <v>44846</v>
      </c>
      <c r="C70" s="62">
        <v>0.625</v>
      </c>
      <c r="D70" s="28" t="s">
        <v>207</v>
      </c>
      <c r="E70" s="28" t="s">
        <v>28</v>
      </c>
      <c r="F70" s="28" t="s">
        <v>47</v>
      </c>
      <c r="G70" s="73">
        <v>8</v>
      </c>
      <c r="H70" s="82">
        <f>Portugal!$G70*1.38</f>
        <v>11.04</v>
      </c>
      <c r="I70" s="30"/>
      <c r="J70" s="26">
        <f>Portugal!$I70*1.38</f>
        <v>0</v>
      </c>
      <c r="K70" s="39"/>
    </row>
    <row r="71" spans="1:11" ht="13.5" customHeight="1" x14ac:dyDescent="0.15">
      <c r="A71" s="61">
        <f t="shared" si="9"/>
        <v>5</v>
      </c>
      <c r="B71" s="21">
        <f t="shared" si="10"/>
        <v>44846</v>
      </c>
      <c r="C71" s="62">
        <v>0.66666666666666663</v>
      </c>
      <c r="D71" s="24" t="s">
        <v>208</v>
      </c>
      <c r="E71" s="24" t="s">
        <v>19</v>
      </c>
      <c r="F71" s="24" t="s">
        <v>47</v>
      </c>
      <c r="G71" s="73">
        <f>7.5*2</f>
        <v>15</v>
      </c>
      <c r="H71" s="82">
        <f>Portugal!$G71*1.38</f>
        <v>20.7</v>
      </c>
      <c r="I71" s="30"/>
      <c r="J71" s="26">
        <f>Portugal!$I71*1.38</f>
        <v>0</v>
      </c>
      <c r="K71" s="39" t="s">
        <v>209</v>
      </c>
    </row>
    <row r="72" spans="1:11" ht="16.5" customHeight="1" x14ac:dyDescent="0.15">
      <c r="A72" s="61">
        <f t="shared" si="9"/>
        <v>5</v>
      </c>
      <c r="B72" s="21">
        <f t="shared" si="10"/>
        <v>44846</v>
      </c>
      <c r="C72" s="62">
        <v>0.70833333333333337</v>
      </c>
      <c r="D72" s="28" t="s">
        <v>210</v>
      </c>
      <c r="E72" s="104" t="s">
        <v>19</v>
      </c>
      <c r="F72" s="104" t="s">
        <v>68</v>
      </c>
      <c r="G72" s="69">
        <f>17*0.75</f>
        <v>12.75</v>
      </c>
      <c r="H72" s="82">
        <f>Portugal!$G72*1.38</f>
        <v>17.594999999999999</v>
      </c>
      <c r="I72" s="30"/>
      <c r="J72" s="26">
        <f>Portugal!$I72*1.38</f>
        <v>0</v>
      </c>
      <c r="K72" s="39" t="s">
        <v>211</v>
      </c>
    </row>
    <row r="73" spans="1:11" ht="27" customHeight="1" x14ac:dyDescent="0.15">
      <c r="A73" s="61">
        <f t="shared" si="9"/>
        <v>5</v>
      </c>
      <c r="B73" s="21">
        <f t="shared" si="10"/>
        <v>44846</v>
      </c>
      <c r="C73" s="62">
        <v>0.75</v>
      </c>
      <c r="D73" s="28"/>
      <c r="E73" s="104"/>
      <c r="F73" s="104"/>
      <c r="G73" s="69"/>
      <c r="H73" s="82">
        <f>Portugal!$G73*1.38</f>
        <v>0</v>
      </c>
      <c r="I73" s="30"/>
      <c r="J73" s="26">
        <f>Portugal!$I73*1.38</f>
        <v>0</v>
      </c>
      <c r="K73" s="39"/>
    </row>
    <row r="74" spans="1:11" ht="26.25" customHeight="1" x14ac:dyDescent="0.15">
      <c r="A74" s="61">
        <f t="shared" si="9"/>
        <v>5</v>
      </c>
      <c r="B74" s="21">
        <f t="shared" si="10"/>
        <v>44846</v>
      </c>
      <c r="C74" s="62">
        <v>0.79166666666666663</v>
      </c>
      <c r="D74" s="24" t="s">
        <v>212</v>
      </c>
      <c r="E74" s="29" t="s">
        <v>28</v>
      </c>
      <c r="F74" s="28" t="s">
        <v>213</v>
      </c>
      <c r="G74" s="69">
        <v>20</v>
      </c>
      <c r="H74" s="82">
        <f>Portugal!$G74*1.38</f>
        <v>27.599999999999998</v>
      </c>
      <c r="I74" s="30"/>
      <c r="J74" s="26">
        <f>Portugal!$I74*1.38</f>
        <v>0</v>
      </c>
      <c r="K74" s="39"/>
    </row>
    <row r="75" spans="1:11" ht="24.75" customHeight="1" x14ac:dyDescent="0.15">
      <c r="A75" s="61">
        <f t="shared" si="9"/>
        <v>5</v>
      </c>
      <c r="B75" s="21">
        <f t="shared" si="10"/>
        <v>44846</v>
      </c>
      <c r="C75" s="62">
        <v>0.83333333333333337</v>
      </c>
      <c r="D75" s="24" t="s">
        <v>214</v>
      </c>
      <c r="E75" s="29" t="s">
        <v>28</v>
      </c>
      <c r="F75" s="28" t="s">
        <v>101</v>
      </c>
      <c r="G75" s="69">
        <v>10</v>
      </c>
      <c r="H75" s="82">
        <f>Portugal!$G75*1.38</f>
        <v>13.799999999999999</v>
      </c>
      <c r="I75" s="30"/>
      <c r="J75" s="26">
        <f>Portugal!$I75*1.38</f>
        <v>0</v>
      </c>
      <c r="K75" s="39"/>
    </row>
    <row r="76" spans="1:11" ht="12.75" customHeight="1" x14ac:dyDescent="0.15">
      <c r="A76" s="61">
        <f t="shared" si="9"/>
        <v>5</v>
      </c>
      <c r="B76" s="21">
        <f t="shared" si="10"/>
        <v>44846</v>
      </c>
      <c r="C76" s="105">
        <v>0.875</v>
      </c>
      <c r="D76" s="106" t="s">
        <v>38</v>
      </c>
      <c r="E76" s="63" t="s">
        <v>5</v>
      </c>
      <c r="F76" s="33" t="s">
        <v>215</v>
      </c>
      <c r="G76" s="75">
        <v>95</v>
      </c>
      <c r="H76" s="82">
        <f>Portugal!$G76*1.38</f>
        <v>131.1</v>
      </c>
      <c r="I76" s="30"/>
      <c r="J76" s="26">
        <f>Portugal!$I76*1.38</f>
        <v>0</v>
      </c>
      <c r="K76" s="39" t="s">
        <v>216</v>
      </c>
    </row>
    <row r="77" spans="1:11" ht="12.75" customHeight="1" x14ac:dyDescent="0.15">
      <c r="A77" s="64">
        <f t="shared" si="9"/>
        <v>5</v>
      </c>
      <c r="B77" s="21">
        <f t="shared" si="10"/>
        <v>44846</v>
      </c>
      <c r="C77" s="27">
        <v>0.91666666666666663</v>
      </c>
      <c r="D77" s="35" t="s">
        <v>22</v>
      </c>
      <c r="E77" s="36" t="s">
        <v>30</v>
      </c>
      <c r="F77" s="36"/>
      <c r="G77" s="65">
        <v>20</v>
      </c>
      <c r="H77" s="82">
        <f>Portugal!$G77*1.38</f>
        <v>27.599999999999998</v>
      </c>
      <c r="I77" s="30"/>
      <c r="J77" s="26">
        <f>Portugal!$I77*1.38</f>
        <v>0</v>
      </c>
      <c r="K77" s="41" t="s">
        <v>217</v>
      </c>
    </row>
    <row r="78" spans="1:11" ht="12.75" customHeight="1" x14ac:dyDescent="0.15">
      <c r="A78" s="67">
        <f t="shared" ref="A78:A92" si="11">$A$18+4</f>
        <v>6</v>
      </c>
      <c r="B78" s="18">
        <f>B63+1</f>
        <v>44847</v>
      </c>
      <c r="C78" s="19">
        <v>0.33333333333333331</v>
      </c>
      <c r="D78" s="38" t="s">
        <v>218</v>
      </c>
      <c r="E78" s="38" t="s">
        <v>28</v>
      </c>
      <c r="F78" s="38" t="s">
        <v>219</v>
      </c>
      <c r="G78" s="71">
        <v>10</v>
      </c>
      <c r="H78" s="20">
        <f>Portugal!$G78*1.38</f>
        <v>13.799999999999999</v>
      </c>
      <c r="I78" s="68"/>
      <c r="J78" s="84">
        <f>Portugal!$I78*1.38</f>
        <v>0</v>
      </c>
      <c r="K78" s="72"/>
    </row>
    <row r="79" spans="1:11" ht="12.75" customHeight="1" x14ac:dyDescent="0.15">
      <c r="A79" s="61">
        <f t="shared" si="11"/>
        <v>6</v>
      </c>
      <c r="B79" s="21">
        <f t="shared" ref="B79:B92" si="12">B78</f>
        <v>44847</v>
      </c>
      <c r="C79" s="62">
        <v>0.375</v>
      </c>
      <c r="D79" s="24" t="s">
        <v>220</v>
      </c>
      <c r="E79" s="104" t="s">
        <v>19</v>
      </c>
      <c r="F79" s="103"/>
      <c r="G79" s="69">
        <v>250</v>
      </c>
      <c r="H79" s="82">
        <f>Portugal!$G79*1.38</f>
        <v>345</v>
      </c>
      <c r="I79" s="30"/>
      <c r="J79" s="26">
        <f>Portugal!$I79*1.38</f>
        <v>0</v>
      </c>
      <c r="K79" s="39"/>
    </row>
    <row r="80" spans="1:11" ht="12.75" customHeight="1" x14ac:dyDescent="0.15">
      <c r="A80" s="61">
        <f t="shared" si="11"/>
        <v>6</v>
      </c>
      <c r="B80" s="21">
        <f t="shared" si="12"/>
        <v>44847</v>
      </c>
      <c r="C80" s="62">
        <v>0.41666666666666669</v>
      </c>
      <c r="D80" s="24"/>
      <c r="E80" s="24"/>
      <c r="F80" s="24"/>
      <c r="G80" s="73"/>
      <c r="H80" s="82">
        <f>Portugal!$G80*1.38</f>
        <v>0</v>
      </c>
      <c r="I80" s="30"/>
      <c r="J80" s="26">
        <f>Portugal!$I80*1.38</f>
        <v>0</v>
      </c>
      <c r="K80" s="39"/>
    </row>
    <row r="81" spans="1:11" ht="30" customHeight="1" x14ac:dyDescent="0.15">
      <c r="A81" s="61">
        <f t="shared" si="11"/>
        <v>6</v>
      </c>
      <c r="B81" s="21">
        <f t="shared" si="12"/>
        <v>44847</v>
      </c>
      <c r="C81" s="62">
        <v>0.45833333333333331</v>
      </c>
      <c r="D81" s="24"/>
      <c r="E81" s="28"/>
      <c r="F81" s="28"/>
      <c r="G81" s="73"/>
      <c r="H81" s="82">
        <f>Portugal!$G81*1.38</f>
        <v>0</v>
      </c>
      <c r="I81" s="30"/>
      <c r="J81" s="26">
        <f>Portugal!$I81*1.38</f>
        <v>0</v>
      </c>
      <c r="K81" s="74" t="s">
        <v>221</v>
      </c>
    </row>
    <row r="82" spans="1:11" ht="27" customHeight="1" x14ac:dyDescent="0.15">
      <c r="A82" s="61">
        <f t="shared" si="11"/>
        <v>6</v>
      </c>
      <c r="B82" s="21">
        <f t="shared" si="12"/>
        <v>44847</v>
      </c>
      <c r="C82" s="62">
        <v>0.5</v>
      </c>
      <c r="D82" s="24"/>
      <c r="E82" s="33"/>
      <c r="F82" s="33"/>
      <c r="G82" s="75"/>
      <c r="H82" s="82">
        <f>Portugal!$G82*1.38</f>
        <v>0</v>
      </c>
      <c r="I82" s="30"/>
      <c r="J82" s="26">
        <f>Portugal!$I82*1.38</f>
        <v>0</v>
      </c>
      <c r="K82" s="39"/>
    </row>
    <row r="83" spans="1:11" ht="12" customHeight="1" x14ac:dyDescent="0.15">
      <c r="A83" s="61">
        <f t="shared" si="11"/>
        <v>6</v>
      </c>
      <c r="B83" s="21">
        <f t="shared" si="12"/>
        <v>44847</v>
      </c>
      <c r="C83" s="62">
        <v>0.54166666666666663</v>
      </c>
      <c r="D83" s="24"/>
      <c r="E83" s="40"/>
      <c r="F83" s="103"/>
      <c r="G83" s="69"/>
      <c r="H83" s="82">
        <f>Portugal!$G83*1.38</f>
        <v>0</v>
      </c>
      <c r="I83" s="30"/>
      <c r="J83" s="26">
        <f>Portugal!$I83*1.38</f>
        <v>0</v>
      </c>
      <c r="K83" s="39"/>
    </row>
    <row r="84" spans="1:11" ht="27" customHeight="1" x14ac:dyDescent="0.15">
      <c r="A84" s="61">
        <f t="shared" si="11"/>
        <v>6</v>
      </c>
      <c r="B84" s="21">
        <f t="shared" si="12"/>
        <v>44847</v>
      </c>
      <c r="C84" s="62">
        <v>0.58333333333333337</v>
      </c>
      <c r="D84" s="24"/>
      <c r="E84" s="40"/>
      <c r="F84" s="28"/>
      <c r="G84" s="69"/>
      <c r="H84" s="82">
        <f>Portugal!$G84*1.38</f>
        <v>0</v>
      </c>
      <c r="I84" s="30"/>
      <c r="J84" s="26">
        <f>Portugal!$I84*1.38</f>
        <v>0</v>
      </c>
      <c r="K84" s="39"/>
    </row>
    <row r="85" spans="1:11" ht="12.75" customHeight="1" x14ac:dyDescent="0.15">
      <c r="A85" s="61">
        <f t="shared" si="11"/>
        <v>6</v>
      </c>
      <c r="B85" s="21">
        <f t="shared" si="12"/>
        <v>44847</v>
      </c>
      <c r="C85" s="62">
        <v>0.625</v>
      </c>
      <c r="D85" s="24"/>
      <c r="E85" s="23"/>
      <c r="F85" s="28"/>
      <c r="G85" s="69"/>
      <c r="H85" s="82">
        <f>Portugal!$G85*1.38</f>
        <v>0</v>
      </c>
      <c r="I85" s="30"/>
      <c r="J85" s="26">
        <f>Portugal!$I85*1.38</f>
        <v>0</v>
      </c>
      <c r="K85" s="39"/>
    </row>
    <row r="86" spans="1:11" ht="13.5" customHeight="1" x14ac:dyDescent="0.15">
      <c r="A86" s="61">
        <f t="shared" si="11"/>
        <v>6</v>
      </c>
      <c r="B86" s="21">
        <f t="shared" si="12"/>
        <v>44847</v>
      </c>
      <c r="C86" s="62">
        <v>0.66666666666666663</v>
      </c>
      <c r="D86" s="24"/>
      <c r="E86" s="103"/>
      <c r="F86" s="103"/>
      <c r="G86" s="69"/>
      <c r="H86" s="82">
        <f>Portugal!$G86*1.38</f>
        <v>0</v>
      </c>
      <c r="I86" s="30"/>
      <c r="J86" s="26">
        <f>Portugal!$I86*1.38</f>
        <v>0</v>
      </c>
      <c r="K86" s="39"/>
    </row>
    <row r="87" spans="1:11" ht="12.75" customHeight="1" x14ac:dyDescent="0.15">
      <c r="A87" s="61">
        <f t="shared" si="11"/>
        <v>6</v>
      </c>
      <c r="B87" s="21">
        <f t="shared" si="12"/>
        <v>44847</v>
      </c>
      <c r="C87" s="62">
        <v>0.70833333333333337</v>
      </c>
      <c r="D87" s="24"/>
      <c r="E87" s="23"/>
      <c r="F87" s="28"/>
      <c r="G87" s="69"/>
      <c r="H87" s="82">
        <f>Portugal!$G87*1.38</f>
        <v>0</v>
      </c>
      <c r="I87" s="30"/>
      <c r="J87" s="26">
        <f>Portugal!$I87*1.38</f>
        <v>0</v>
      </c>
      <c r="K87" s="39"/>
    </row>
    <row r="88" spans="1:11" ht="12.75" customHeight="1" x14ac:dyDescent="0.15">
      <c r="A88" s="61">
        <f t="shared" si="11"/>
        <v>6</v>
      </c>
      <c r="B88" s="21">
        <f t="shared" si="12"/>
        <v>44847</v>
      </c>
      <c r="C88" s="62">
        <v>0.75</v>
      </c>
      <c r="D88" s="24"/>
      <c r="E88" s="24"/>
      <c r="F88" s="24"/>
      <c r="G88" s="73"/>
      <c r="H88" s="82">
        <f>Portugal!$G88*1.38</f>
        <v>0</v>
      </c>
      <c r="I88" s="30"/>
      <c r="J88" s="26">
        <f>Portugal!$I88*1.38</f>
        <v>0</v>
      </c>
      <c r="K88" s="39"/>
    </row>
    <row r="89" spans="1:11" ht="24" customHeight="1" x14ac:dyDescent="0.15">
      <c r="A89" s="61">
        <f t="shared" si="11"/>
        <v>6</v>
      </c>
      <c r="B89" s="21">
        <f t="shared" si="12"/>
        <v>44847</v>
      </c>
      <c r="C89" s="62">
        <v>0.79166666666666663</v>
      </c>
      <c r="D89" s="24" t="s">
        <v>222</v>
      </c>
      <c r="E89" s="76" t="s">
        <v>28</v>
      </c>
      <c r="F89" s="28"/>
      <c r="G89" s="69">
        <v>15</v>
      </c>
      <c r="H89" s="82">
        <f>Portugal!$G89*1.38</f>
        <v>20.7</v>
      </c>
      <c r="I89" s="30"/>
      <c r="J89" s="26">
        <f>Portugal!$I89*1.38</f>
        <v>0</v>
      </c>
      <c r="K89" s="39"/>
    </row>
    <row r="90" spans="1:11" ht="22.5" customHeight="1" x14ac:dyDescent="0.15">
      <c r="A90" s="61">
        <f t="shared" si="11"/>
        <v>6</v>
      </c>
      <c r="B90" s="21">
        <f t="shared" si="12"/>
        <v>44847</v>
      </c>
      <c r="C90" s="62">
        <v>0.83333333333333337</v>
      </c>
      <c r="D90" s="24"/>
      <c r="E90" s="23"/>
      <c r="F90" s="28"/>
      <c r="G90" s="69"/>
      <c r="H90" s="82">
        <f>Portugal!$G90*1.38</f>
        <v>0</v>
      </c>
      <c r="I90" s="30"/>
      <c r="J90" s="26">
        <f>Portugal!$I90*1.38</f>
        <v>0</v>
      </c>
      <c r="K90" s="39"/>
    </row>
    <row r="91" spans="1:11" ht="12.75" customHeight="1" x14ac:dyDescent="0.15">
      <c r="A91" s="61">
        <f t="shared" si="11"/>
        <v>6</v>
      </c>
      <c r="B91" s="21">
        <f t="shared" si="12"/>
        <v>44847</v>
      </c>
      <c r="C91" s="105">
        <v>0.875</v>
      </c>
      <c r="D91" s="106" t="s">
        <v>38</v>
      </c>
      <c r="E91" s="63" t="s">
        <v>5</v>
      </c>
      <c r="F91" s="33" t="s">
        <v>45</v>
      </c>
      <c r="G91" s="75">
        <v>95</v>
      </c>
      <c r="H91" s="82">
        <f>Portugal!$G91*1.38</f>
        <v>131.1</v>
      </c>
      <c r="I91" s="30"/>
      <c r="J91" s="26">
        <f>Portugal!$I91*1.38</f>
        <v>0</v>
      </c>
      <c r="K91" s="39" t="s">
        <v>223</v>
      </c>
    </row>
    <row r="92" spans="1:11" ht="12.75" customHeight="1" x14ac:dyDescent="0.15">
      <c r="A92" s="64">
        <f t="shared" si="11"/>
        <v>6</v>
      </c>
      <c r="B92" s="21">
        <f t="shared" si="12"/>
        <v>44847</v>
      </c>
      <c r="C92" s="62">
        <v>0.91666666666666663</v>
      </c>
      <c r="D92" s="35" t="s">
        <v>22</v>
      </c>
      <c r="E92" s="36" t="s">
        <v>30</v>
      </c>
      <c r="F92" s="36"/>
      <c r="G92" s="65">
        <v>0</v>
      </c>
      <c r="H92" s="82">
        <f>Portugal!$G92*1.38</f>
        <v>0</v>
      </c>
      <c r="I92" s="30"/>
      <c r="J92" s="26">
        <f>Portugal!$I92*1.38</f>
        <v>0</v>
      </c>
      <c r="K92" s="41"/>
    </row>
    <row r="93" spans="1:11" ht="12.75" customHeight="1" x14ac:dyDescent="0.15">
      <c r="A93" s="67">
        <f t="shared" ref="A93:A107" si="13">$A$18+5</f>
        <v>7</v>
      </c>
      <c r="B93" s="18">
        <f>B78+1</f>
        <v>44848</v>
      </c>
      <c r="C93" s="19">
        <v>0.33333333333333331</v>
      </c>
      <c r="D93" s="42"/>
      <c r="E93" s="43"/>
      <c r="F93" s="43"/>
      <c r="G93" s="78"/>
      <c r="H93" s="20">
        <f>Portugal!$G93*1.38</f>
        <v>0</v>
      </c>
      <c r="I93" s="68"/>
      <c r="J93" s="84">
        <f>Portugal!$I93*1.38</f>
        <v>0</v>
      </c>
      <c r="K93" s="72"/>
    </row>
    <row r="94" spans="1:11" ht="12.75" customHeight="1" x14ac:dyDescent="0.15">
      <c r="A94" s="61">
        <f t="shared" si="13"/>
        <v>7</v>
      </c>
      <c r="B94" s="21">
        <f t="shared" ref="B94:B107" si="14">B93</f>
        <v>44848</v>
      </c>
      <c r="C94" s="62">
        <v>0.375</v>
      </c>
      <c r="D94" s="24" t="s">
        <v>224</v>
      </c>
      <c r="E94" s="104" t="s">
        <v>28</v>
      </c>
      <c r="F94" s="104" t="s">
        <v>137</v>
      </c>
      <c r="G94" s="163">
        <v>10</v>
      </c>
      <c r="H94" s="82">
        <f>Portugal!$G94*1.38</f>
        <v>13.799999999999999</v>
      </c>
      <c r="I94" s="30"/>
      <c r="J94" s="26">
        <f>Portugal!$I94*1.38</f>
        <v>0</v>
      </c>
      <c r="K94" s="39"/>
    </row>
    <row r="95" spans="1:11" ht="24" customHeight="1" x14ac:dyDescent="0.15">
      <c r="A95" s="61">
        <f t="shared" si="13"/>
        <v>7</v>
      </c>
      <c r="B95" s="21">
        <f t="shared" si="14"/>
        <v>44848</v>
      </c>
      <c r="C95" s="62">
        <v>0.41666666666666669</v>
      </c>
      <c r="D95" s="24" t="s">
        <v>225</v>
      </c>
      <c r="E95" s="104" t="s">
        <v>19</v>
      </c>
      <c r="F95" s="104" t="s">
        <v>97</v>
      </c>
      <c r="G95" s="163">
        <v>12</v>
      </c>
      <c r="H95" s="82">
        <f>Portugal!$G95*1.38</f>
        <v>16.559999999999999</v>
      </c>
      <c r="I95" s="30"/>
      <c r="J95" s="26">
        <f>Portugal!$I95*1.38</f>
        <v>0</v>
      </c>
      <c r="K95" s="39" t="s">
        <v>226</v>
      </c>
    </row>
    <row r="96" spans="1:11" ht="24" customHeight="1" x14ac:dyDescent="0.15">
      <c r="A96" s="61">
        <f t="shared" si="13"/>
        <v>7</v>
      </c>
      <c r="B96" s="21">
        <f t="shared" si="14"/>
        <v>44848</v>
      </c>
      <c r="C96" s="62">
        <v>0.45833333333333331</v>
      </c>
      <c r="D96" s="24" t="s">
        <v>227</v>
      </c>
      <c r="E96" s="104" t="s">
        <v>19</v>
      </c>
      <c r="F96" s="104" t="s">
        <v>62</v>
      </c>
      <c r="G96" s="163">
        <v>0</v>
      </c>
      <c r="H96" s="82">
        <f>Portugal!$G96*1.38</f>
        <v>0</v>
      </c>
      <c r="I96" s="30"/>
      <c r="J96" s="26">
        <f>Portugal!$I96*1.38</f>
        <v>0</v>
      </c>
      <c r="K96" s="39"/>
    </row>
    <row r="97" spans="1:11" ht="12.75" customHeight="1" x14ac:dyDescent="0.15">
      <c r="A97" s="61">
        <f t="shared" si="13"/>
        <v>7</v>
      </c>
      <c r="B97" s="21">
        <f t="shared" si="14"/>
        <v>44848</v>
      </c>
      <c r="C97" s="62">
        <v>0.5</v>
      </c>
      <c r="D97" s="24" t="s">
        <v>228</v>
      </c>
      <c r="E97" s="28" t="s">
        <v>28</v>
      </c>
      <c r="F97" s="28" t="s">
        <v>47</v>
      </c>
      <c r="G97" s="69">
        <v>10</v>
      </c>
      <c r="H97" s="82">
        <f>Portugal!$G97*1.38</f>
        <v>13.799999999999999</v>
      </c>
      <c r="I97" s="30"/>
      <c r="J97" s="26">
        <f>Portugal!$I97*1.38</f>
        <v>0</v>
      </c>
      <c r="K97" s="39"/>
    </row>
    <row r="98" spans="1:11" ht="28.5" customHeight="1" x14ac:dyDescent="0.15">
      <c r="A98" s="61">
        <f t="shared" si="13"/>
        <v>7</v>
      </c>
      <c r="B98" s="21">
        <f t="shared" si="14"/>
        <v>44848</v>
      </c>
      <c r="C98" s="62">
        <v>0.54166666666666663</v>
      </c>
      <c r="D98" s="24" t="s">
        <v>229</v>
      </c>
      <c r="E98" s="28" t="s">
        <v>28</v>
      </c>
      <c r="F98" s="28" t="s">
        <v>62</v>
      </c>
      <c r="G98" s="69">
        <v>35</v>
      </c>
      <c r="H98" s="82">
        <f>Portugal!$G98*1.38</f>
        <v>48.3</v>
      </c>
      <c r="I98" s="30"/>
      <c r="J98" s="26">
        <f>Portugal!$I98*1.38</f>
        <v>0</v>
      </c>
      <c r="K98" s="39"/>
    </row>
    <row r="99" spans="1:11" ht="16.5" customHeight="1" x14ac:dyDescent="0.15">
      <c r="A99" s="61">
        <f t="shared" si="13"/>
        <v>7</v>
      </c>
      <c r="B99" s="21">
        <f t="shared" si="14"/>
        <v>44848</v>
      </c>
      <c r="C99" s="62">
        <v>0.58333333333333337</v>
      </c>
      <c r="D99" s="24" t="s">
        <v>230</v>
      </c>
      <c r="E99" s="28" t="s">
        <v>19</v>
      </c>
      <c r="F99" s="32" t="s">
        <v>219</v>
      </c>
      <c r="G99" s="75">
        <v>50</v>
      </c>
      <c r="H99" s="82">
        <f>Portugal!$G99*1.38</f>
        <v>69</v>
      </c>
      <c r="I99" s="30"/>
      <c r="J99" s="26">
        <f>Portugal!$I99*1.38</f>
        <v>0</v>
      </c>
      <c r="K99" s="39"/>
    </row>
    <row r="100" spans="1:11" ht="12.75" customHeight="1" x14ac:dyDescent="0.15">
      <c r="A100" s="61">
        <f t="shared" si="13"/>
        <v>7</v>
      </c>
      <c r="B100" s="21">
        <f t="shared" si="14"/>
        <v>44848</v>
      </c>
      <c r="C100" s="62">
        <v>0.625</v>
      </c>
      <c r="D100" s="24" t="s">
        <v>231</v>
      </c>
      <c r="E100" s="28" t="s">
        <v>19</v>
      </c>
      <c r="F100" s="48"/>
      <c r="G100" s="69">
        <v>30</v>
      </c>
      <c r="H100" s="82">
        <f>Portugal!$G100*1.38</f>
        <v>41.4</v>
      </c>
      <c r="I100" s="30"/>
      <c r="J100" s="26">
        <f>Portugal!$I100*1.38</f>
        <v>0</v>
      </c>
      <c r="K100" s="39"/>
    </row>
    <row r="101" spans="1:11" ht="27" customHeight="1" x14ac:dyDescent="0.15">
      <c r="A101" s="61">
        <f t="shared" si="13"/>
        <v>7</v>
      </c>
      <c r="B101" s="21">
        <f t="shared" si="14"/>
        <v>44848</v>
      </c>
      <c r="C101" s="62">
        <v>0.66666666666666663</v>
      </c>
      <c r="D101" s="24" t="s">
        <v>232</v>
      </c>
      <c r="E101" s="28" t="s">
        <v>19</v>
      </c>
      <c r="F101" s="48" t="s">
        <v>60</v>
      </c>
      <c r="G101" s="163">
        <v>10</v>
      </c>
      <c r="H101" s="82">
        <f>Portugal!$G101*1.38</f>
        <v>13.799999999999999</v>
      </c>
      <c r="I101" s="30"/>
      <c r="J101" s="26">
        <f>Portugal!$I101*1.38</f>
        <v>0</v>
      </c>
      <c r="K101" s="39"/>
    </row>
    <row r="102" spans="1:11" ht="12.75" customHeight="1" x14ac:dyDescent="0.15">
      <c r="A102" s="61">
        <f t="shared" si="13"/>
        <v>7</v>
      </c>
      <c r="B102" s="21">
        <f t="shared" si="14"/>
        <v>44848</v>
      </c>
      <c r="C102" s="62">
        <v>0.70833333333333337</v>
      </c>
      <c r="D102" s="32" t="s">
        <v>338</v>
      </c>
      <c r="E102" s="104" t="s">
        <v>19</v>
      </c>
      <c r="F102" s="104" t="s">
        <v>213</v>
      </c>
      <c r="G102" s="163">
        <v>0</v>
      </c>
      <c r="H102" s="82">
        <f>Portugal!$G102*1.38</f>
        <v>0</v>
      </c>
      <c r="I102" s="30"/>
      <c r="J102" s="26">
        <f>Portugal!$I102*1.38</f>
        <v>0</v>
      </c>
      <c r="K102" s="39"/>
    </row>
    <row r="103" spans="1:11" ht="13.5" customHeight="1" x14ac:dyDescent="0.15">
      <c r="A103" s="61">
        <f t="shared" si="13"/>
        <v>7</v>
      </c>
      <c r="B103" s="21">
        <f t="shared" si="14"/>
        <v>44848</v>
      </c>
      <c r="C103" s="62">
        <v>0.75</v>
      </c>
      <c r="D103" s="32"/>
      <c r="E103" s="28"/>
      <c r="F103" s="48"/>
      <c r="G103" s="164"/>
      <c r="H103" s="82">
        <f>Portugal!$G103*1.38</f>
        <v>0</v>
      </c>
      <c r="I103" s="30"/>
      <c r="J103" s="26">
        <f>Portugal!$I103*1.38</f>
        <v>0</v>
      </c>
      <c r="K103" s="39"/>
    </row>
    <row r="104" spans="1:11" ht="27.75" customHeight="1" x14ac:dyDescent="0.15">
      <c r="A104" s="61">
        <f t="shared" si="13"/>
        <v>7</v>
      </c>
      <c r="B104" s="21">
        <f t="shared" si="14"/>
        <v>44848</v>
      </c>
      <c r="C104" s="62">
        <v>0.79166666666666663</v>
      </c>
      <c r="D104" s="24" t="s">
        <v>233</v>
      </c>
      <c r="E104" s="28" t="s">
        <v>28</v>
      </c>
      <c r="F104" s="85" t="s">
        <v>54</v>
      </c>
      <c r="G104" s="73">
        <v>35</v>
      </c>
      <c r="H104" s="82">
        <f>Portugal!$G104*1.38</f>
        <v>48.3</v>
      </c>
      <c r="I104" s="30"/>
      <c r="J104" s="26">
        <f>Portugal!$I104*1.38</f>
        <v>0</v>
      </c>
      <c r="K104" s="39"/>
    </row>
    <row r="105" spans="1:11" ht="12.75" customHeight="1" x14ac:dyDescent="0.15">
      <c r="A105" s="61">
        <f t="shared" si="13"/>
        <v>7</v>
      </c>
      <c r="B105" s="21">
        <f t="shared" si="14"/>
        <v>44848</v>
      </c>
      <c r="C105" s="62">
        <v>0.83333333333333337</v>
      </c>
      <c r="D105" s="44"/>
      <c r="E105" s="108"/>
      <c r="F105" s="28"/>
      <c r="G105" s="163"/>
      <c r="H105" s="82">
        <f>Portugal!$G105*1.38</f>
        <v>0</v>
      </c>
      <c r="I105" s="30"/>
      <c r="J105" s="26">
        <f>Portugal!$I105*1.38</f>
        <v>0</v>
      </c>
      <c r="K105" s="39"/>
    </row>
    <row r="106" spans="1:11" ht="12.75" customHeight="1" x14ac:dyDescent="0.15">
      <c r="A106" s="61">
        <f t="shared" si="13"/>
        <v>7</v>
      </c>
      <c r="B106" s="21">
        <f t="shared" si="14"/>
        <v>44848</v>
      </c>
      <c r="C106" s="62">
        <v>0.875</v>
      </c>
      <c r="D106" s="106" t="s">
        <v>38</v>
      </c>
      <c r="E106" s="63" t="s">
        <v>5</v>
      </c>
      <c r="F106" s="29" t="s">
        <v>45</v>
      </c>
      <c r="G106" s="77">
        <v>95</v>
      </c>
      <c r="H106" s="82">
        <f>Portugal!$G106*1.38</f>
        <v>131.1</v>
      </c>
      <c r="I106" s="30"/>
      <c r="J106" s="26">
        <f>Portugal!$I106*1.38</f>
        <v>0</v>
      </c>
      <c r="K106" s="81" t="s">
        <v>223</v>
      </c>
    </row>
    <row r="107" spans="1:11" ht="12.75" customHeight="1" x14ac:dyDescent="0.15">
      <c r="A107" s="64">
        <f t="shared" si="13"/>
        <v>7</v>
      </c>
      <c r="B107" s="21">
        <f t="shared" si="14"/>
        <v>44848</v>
      </c>
      <c r="C107" s="27">
        <v>0.91666666666666663</v>
      </c>
      <c r="D107" s="35" t="s">
        <v>22</v>
      </c>
      <c r="E107" s="36" t="s">
        <v>30</v>
      </c>
      <c r="F107" s="36"/>
      <c r="G107" s="65">
        <v>14</v>
      </c>
      <c r="H107" s="82">
        <f>Portugal!$G107*1.38</f>
        <v>19.32</v>
      </c>
      <c r="I107" s="30"/>
      <c r="J107" s="26">
        <f>Portugal!$I107*1.38</f>
        <v>0</v>
      </c>
      <c r="K107" s="41" t="s">
        <v>234</v>
      </c>
    </row>
    <row r="108" spans="1:11" ht="26" x14ac:dyDescent="0.15">
      <c r="A108" s="67">
        <f t="shared" ref="A108:A122" si="15">$A$18+6</f>
        <v>8</v>
      </c>
      <c r="B108" s="18">
        <f>B93+1</f>
        <v>44849</v>
      </c>
      <c r="C108" s="19">
        <v>0.33333333333333331</v>
      </c>
      <c r="D108" s="38" t="s">
        <v>235</v>
      </c>
      <c r="E108" s="45" t="s">
        <v>28</v>
      </c>
      <c r="F108" s="45" t="s">
        <v>68</v>
      </c>
      <c r="G108" s="78">
        <v>15</v>
      </c>
      <c r="H108" s="20">
        <f>Portugal!$G108*1.38</f>
        <v>20.7</v>
      </c>
      <c r="I108" s="68"/>
      <c r="J108" s="84">
        <f>Portugal!$I108*1.38</f>
        <v>0</v>
      </c>
      <c r="K108" s="72"/>
    </row>
    <row r="109" spans="1:11" ht="13" x14ac:dyDescent="0.15">
      <c r="A109" s="61">
        <f t="shared" si="15"/>
        <v>8</v>
      </c>
      <c r="B109" s="21">
        <f t="shared" ref="B109:B122" si="16">B108</f>
        <v>44849</v>
      </c>
      <c r="C109" s="62">
        <v>0.375</v>
      </c>
      <c r="D109" s="24"/>
      <c r="E109" s="33"/>
      <c r="F109" s="33"/>
      <c r="G109" s="163"/>
      <c r="H109" s="82">
        <f>Portugal!$G109*1.38</f>
        <v>0</v>
      </c>
      <c r="I109" s="30"/>
      <c r="J109" s="26">
        <f>Portugal!$I109*1.38</f>
        <v>0</v>
      </c>
      <c r="K109" s="39"/>
    </row>
    <row r="110" spans="1:11" ht="13" x14ac:dyDescent="0.15">
      <c r="A110" s="61">
        <f t="shared" si="15"/>
        <v>8</v>
      </c>
      <c r="B110" s="21">
        <f t="shared" si="16"/>
        <v>44849</v>
      </c>
      <c r="C110" s="62">
        <v>0.41666666666666669</v>
      </c>
      <c r="D110" s="24" t="s">
        <v>236</v>
      </c>
      <c r="E110" s="33" t="s">
        <v>30</v>
      </c>
      <c r="F110" s="33" t="s">
        <v>237</v>
      </c>
      <c r="G110" s="163">
        <v>5</v>
      </c>
      <c r="H110" s="82">
        <f>Portugal!$G110*1.38</f>
        <v>6.8999999999999995</v>
      </c>
      <c r="I110" s="30"/>
      <c r="J110" s="26">
        <f>Portugal!$I110*1.38</f>
        <v>0</v>
      </c>
      <c r="K110" s="39"/>
    </row>
    <row r="111" spans="1:11" ht="13" x14ac:dyDescent="0.15">
      <c r="A111" s="61">
        <f t="shared" si="15"/>
        <v>8</v>
      </c>
      <c r="B111" s="21">
        <f t="shared" si="16"/>
        <v>44849</v>
      </c>
      <c r="C111" s="62">
        <v>0.45833333333333331</v>
      </c>
      <c r="D111" s="24"/>
      <c r="E111" s="33"/>
      <c r="F111" s="33"/>
      <c r="G111" s="165"/>
      <c r="H111" s="82">
        <f>Portugal!$G111*1.38</f>
        <v>0</v>
      </c>
      <c r="I111" s="30"/>
      <c r="J111" s="26">
        <f>Portugal!$I111*1.38</f>
        <v>0</v>
      </c>
      <c r="K111" s="39"/>
    </row>
    <row r="112" spans="1:11" ht="13" x14ac:dyDescent="0.15">
      <c r="A112" s="61">
        <f t="shared" si="15"/>
        <v>8</v>
      </c>
      <c r="B112" s="21">
        <f t="shared" si="16"/>
        <v>44849</v>
      </c>
      <c r="C112" s="62">
        <v>0.5</v>
      </c>
      <c r="D112" s="24" t="s">
        <v>238</v>
      </c>
      <c r="E112" s="28" t="s">
        <v>28</v>
      </c>
      <c r="F112" s="47" t="s">
        <v>49</v>
      </c>
      <c r="G112" s="163">
        <v>25</v>
      </c>
      <c r="H112" s="82">
        <f>Portugal!$G112*1.38</f>
        <v>34.5</v>
      </c>
      <c r="I112" s="30"/>
      <c r="J112" s="26">
        <f>Portugal!$I112*1.38</f>
        <v>0</v>
      </c>
      <c r="K112" s="39"/>
    </row>
    <row r="113" spans="1:11" ht="39" x14ac:dyDescent="0.15">
      <c r="A113" s="61">
        <f t="shared" si="15"/>
        <v>8</v>
      </c>
      <c r="B113" s="21">
        <f t="shared" si="16"/>
        <v>44849</v>
      </c>
      <c r="C113" s="62">
        <v>0.54166666666666663</v>
      </c>
      <c r="D113" s="24" t="s">
        <v>239</v>
      </c>
      <c r="E113" s="33" t="s">
        <v>19</v>
      </c>
      <c r="F113" s="33" t="s">
        <v>215</v>
      </c>
      <c r="G113" s="165">
        <f>12.5*2</f>
        <v>25</v>
      </c>
      <c r="H113" s="82">
        <f>Portugal!$G113*1.38</f>
        <v>34.5</v>
      </c>
      <c r="I113" s="30"/>
      <c r="J113" s="26">
        <f>Portugal!$I113*1.38</f>
        <v>0</v>
      </c>
      <c r="K113" s="39" t="s">
        <v>240</v>
      </c>
    </row>
    <row r="114" spans="1:11" ht="13" x14ac:dyDescent="0.15">
      <c r="A114" s="61">
        <f t="shared" si="15"/>
        <v>8</v>
      </c>
      <c r="B114" s="21">
        <f t="shared" si="16"/>
        <v>44849</v>
      </c>
      <c r="C114" s="62">
        <v>0.58333333333333337</v>
      </c>
      <c r="D114" s="24" t="s">
        <v>241</v>
      </c>
      <c r="E114" s="33" t="s">
        <v>19</v>
      </c>
      <c r="F114" s="28" t="s">
        <v>50</v>
      </c>
      <c r="G114" s="163">
        <v>0</v>
      </c>
      <c r="H114" s="82">
        <f>Portugal!$G114*1.38</f>
        <v>0</v>
      </c>
      <c r="I114" s="30"/>
      <c r="J114" s="26">
        <f>Portugal!$I114*1.38</f>
        <v>0</v>
      </c>
      <c r="K114" s="39" t="s">
        <v>242</v>
      </c>
    </row>
    <row r="115" spans="1:11" ht="13" x14ac:dyDescent="0.15">
      <c r="A115" s="61">
        <f t="shared" si="15"/>
        <v>8</v>
      </c>
      <c r="B115" s="21">
        <f t="shared" si="16"/>
        <v>44849</v>
      </c>
      <c r="C115" s="62">
        <v>0.625</v>
      </c>
      <c r="D115" s="24"/>
      <c r="E115" s="28"/>
      <c r="F115" s="47"/>
      <c r="G115" s="163"/>
      <c r="H115" s="82">
        <f>Portugal!$G115*1.38</f>
        <v>0</v>
      </c>
      <c r="I115" s="30"/>
      <c r="J115" s="26">
        <f>Portugal!$I115*1.38</f>
        <v>0</v>
      </c>
      <c r="K115" s="39"/>
    </row>
    <row r="116" spans="1:11" ht="13" x14ac:dyDescent="0.15">
      <c r="A116" s="61">
        <f t="shared" si="15"/>
        <v>8</v>
      </c>
      <c r="B116" s="21">
        <f t="shared" si="16"/>
        <v>44849</v>
      </c>
      <c r="C116" s="62">
        <v>0.66666666666666663</v>
      </c>
      <c r="D116" s="24" t="s">
        <v>243</v>
      </c>
      <c r="E116" s="33" t="s">
        <v>30</v>
      </c>
      <c r="F116" s="28" t="s">
        <v>244</v>
      </c>
      <c r="G116" s="163">
        <v>0</v>
      </c>
      <c r="H116" s="82">
        <f>Portugal!$G116*1.38</f>
        <v>0</v>
      </c>
      <c r="I116" s="30"/>
      <c r="J116" s="26">
        <f>Portugal!$I116*1.38</f>
        <v>0</v>
      </c>
      <c r="K116" s="39"/>
    </row>
    <row r="117" spans="1:11" ht="13" x14ac:dyDescent="0.15">
      <c r="A117" s="61">
        <f t="shared" si="15"/>
        <v>8</v>
      </c>
      <c r="B117" s="21">
        <f t="shared" si="16"/>
        <v>44849</v>
      </c>
      <c r="C117" s="62">
        <v>0.70833333333333337</v>
      </c>
      <c r="D117" s="24"/>
      <c r="E117" s="28"/>
      <c r="F117" s="47"/>
      <c r="G117" s="163"/>
      <c r="H117" s="82">
        <f>Portugal!$G117*1.38</f>
        <v>0</v>
      </c>
      <c r="I117" s="30"/>
      <c r="J117" s="26">
        <f>Portugal!$I117*1.38</f>
        <v>0</v>
      </c>
      <c r="K117" s="39"/>
    </row>
    <row r="118" spans="1:11" ht="26" x14ac:dyDescent="0.15">
      <c r="A118" s="61">
        <f t="shared" si="15"/>
        <v>8</v>
      </c>
      <c r="B118" s="21">
        <f t="shared" si="16"/>
        <v>44849</v>
      </c>
      <c r="C118" s="62">
        <v>0.75</v>
      </c>
      <c r="D118" s="79" t="s">
        <v>245</v>
      </c>
      <c r="E118" s="80" t="s">
        <v>28</v>
      </c>
      <c r="F118" s="79" t="s">
        <v>246</v>
      </c>
      <c r="G118" s="165">
        <v>20</v>
      </c>
      <c r="H118" s="82">
        <f>Portugal!$G118*1.38</f>
        <v>27.599999999999998</v>
      </c>
      <c r="I118" s="30"/>
      <c r="J118" s="26">
        <f>Portugal!$I118*1.38</f>
        <v>0</v>
      </c>
      <c r="K118" s="39"/>
    </row>
    <row r="119" spans="1:11" ht="13" x14ac:dyDescent="0.15">
      <c r="A119" s="61">
        <f t="shared" si="15"/>
        <v>8</v>
      </c>
      <c r="B119" s="21">
        <f t="shared" si="16"/>
        <v>44849</v>
      </c>
      <c r="C119" s="62">
        <v>0.79166666666666663</v>
      </c>
      <c r="D119" s="79" t="s">
        <v>247</v>
      </c>
      <c r="E119" s="80" t="s">
        <v>19</v>
      </c>
      <c r="F119" s="79" t="s">
        <v>101</v>
      </c>
      <c r="G119" s="165">
        <v>0</v>
      </c>
      <c r="H119" s="82">
        <f>Portugal!$G119*1.38</f>
        <v>0</v>
      </c>
      <c r="I119" s="30"/>
      <c r="J119" s="26">
        <f>Portugal!$I119*1.38</f>
        <v>0</v>
      </c>
      <c r="K119" s="39"/>
    </row>
    <row r="120" spans="1:11" ht="13" x14ac:dyDescent="0.15">
      <c r="A120" s="61">
        <f t="shared" si="15"/>
        <v>8</v>
      </c>
      <c r="B120" s="21">
        <f t="shared" si="16"/>
        <v>44849</v>
      </c>
      <c r="C120" s="62">
        <v>0.83333333333333337</v>
      </c>
      <c r="D120" s="28"/>
      <c r="E120" s="28"/>
      <c r="F120" s="28"/>
      <c r="G120" s="73"/>
      <c r="H120" s="82">
        <f>Portugal!$G120*1.38</f>
        <v>0</v>
      </c>
      <c r="I120" s="30"/>
      <c r="J120" s="26">
        <f>Portugal!$I120*1.38</f>
        <v>0</v>
      </c>
      <c r="K120" s="39"/>
    </row>
    <row r="121" spans="1:11" ht="13" x14ac:dyDescent="0.15">
      <c r="A121" s="61">
        <f t="shared" si="15"/>
        <v>8</v>
      </c>
      <c r="B121" s="21">
        <f t="shared" si="16"/>
        <v>44849</v>
      </c>
      <c r="C121" s="105">
        <v>0.875</v>
      </c>
      <c r="D121" s="106" t="s">
        <v>248</v>
      </c>
      <c r="E121" s="63" t="s">
        <v>5</v>
      </c>
      <c r="F121" s="33" t="s">
        <v>249</v>
      </c>
      <c r="G121" s="77">
        <v>100</v>
      </c>
      <c r="H121" s="82">
        <f>Portugal!$G121*1.38</f>
        <v>138</v>
      </c>
      <c r="I121" s="30"/>
      <c r="J121" s="26">
        <f>Portugal!$I121*1.38</f>
        <v>0</v>
      </c>
      <c r="K121" s="39" t="s">
        <v>250</v>
      </c>
    </row>
    <row r="122" spans="1:11" ht="13" x14ac:dyDescent="0.15">
      <c r="A122" s="64">
        <f t="shared" si="15"/>
        <v>8</v>
      </c>
      <c r="B122" s="21">
        <f t="shared" si="16"/>
        <v>44849</v>
      </c>
      <c r="C122" s="27">
        <v>0.91666666666666663</v>
      </c>
      <c r="D122" s="35" t="s">
        <v>22</v>
      </c>
      <c r="E122" s="36" t="s">
        <v>30</v>
      </c>
      <c r="F122" s="36"/>
      <c r="G122" s="65">
        <v>100</v>
      </c>
      <c r="H122" s="82">
        <f>Portugal!$G122*1.38</f>
        <v>138</v>
      </c>
      <c r="I122" s="30"/>
      <c r="J122" s="26">
        <f>Portugal!$I122*1.38</f>
        <v>0</v>
      </c>
      <c r="K122" s="41" t="s">
        <v>339</v>
      </c>
    </row>
    <row r="123" spans="1:11" ht="13" x14ac:dyDescent="0.15">
      <c r="A123" s="67">
        <f>A121+1</f>
        <v>9</v>
      </c>
      <c r="B123" s="18">
        <f>B108+1</f>
        <v>44850</v>
      </c>
      <c r="C123" s="19">
        <v>0.33333333333333331</v>
      </c>
      <c r="D123" s="49" t="s">
        <v>251</v>
      </c>
      <c r="E123" s="38" t="s">
        <v>30</v>
      </c>
      <c r="F123" s="38" t="s">
        <v>252</v>
      </c>
      <c r="G123" s="71">
        <v>25</v>
      </c>
      <c r="H123" s="20">
        <f>Portugal!$G123*1.38</f>
        <v>34.5</v>
      </c>
      <c r="I123" s="68"/>
      <c r="J123" s="84">
        <f>Portugal!$I123*1.38</f>
        <v>0</v>
      </c>
      <c r="K123" s="72"/>
    </row>
    <row r="124" spans="1:11" ht="13" x14ac:dyDescent="0.15">
      <c r="A124" s="61">
        <f t="shared" ref="A124:B124" si="17">A123</f>
        <v>9</v>
      </c>
      <c r="B124" s="21">
        <f t="shared" si="17"/>
        <v>44850</v>
      </c>
      <c r="C124" s="62">
        <v>0.375</v>
      </c>
      <c r="D124" s="24"/>
      <c r="E124" s="104"/>
      <c r="F124" s="103"/>
      <c r="G124" s="163"/>
      <c r="H124" s="82">
        <f>Portugal!$G124*1.38</f>
        <v>0</v>
      </c>
      <c r="I124" s="30"/>
      <c r="J124" s="26">
        <f>Portugal!$I124*1.38</f>
        <v>0</v>
      </c>
      <c r="K124" s="39"/>
    </row>
    <row r="125" spans="1:11" ht="13" x14ac:dyDescent="0.15">
      <c r="A125" s="61">
        <f t="shared" ref="A125:B125" si="18">A124</f>
        <v>9</v>
      </c>
      <c r="B125" s="21">
        <f t="shared" si="18"/>
        <v>44850</v>
      </c>
      <c r="C125" s="62">
        <v>0.41666666666666669</v>
      </c>
      <c r="D125" s="28"/>
      <c r="E125" s="47"/>
      <c r="F125" s="47"/>
      <c r="G125" s="69"/>
      <c r="H125" s="82">
        <f>Portugal!$G125*1.38</f>
        <v>0</v>
      </c>
      <c r="I125" s="30"/>
      <c r="J125" s="26">
        <f>Portugal!$I125*1.38</f>
        <v>0</v>
      </c>
      <c r="K125" s="39"/>
    </row>
    <row r="126" spans="1:11" ht="13" x14ac:dyDescent="0.15">
      <c r="A126" s="61">
        <f t="shared" ref="A126:B126" si="19">A125</f>
        <v>9</v>
      </c>
      <c r="B126" s="21">
        <f t="shared" si="19"/>
        <v>44850</v>
      </c>
      <c r="C126" s="62">
        <v>0.45833333333333331</v>
      </c>
      <c r="D126" s="49"/>
      <c r="E126" s="47"/>
      <c r="F126" s="47"/>
      <c r="G126" s="73"/>
      <c r="H126" s="82">
        <f>Portugal!$G126*1.38</f>
        <v>0</v>
      </c>
      <c r="I126" s="30"/>
      <c r="J126" s="26">
        <f>Portugal!$I126*1.38</f>
        <v>0</v>
      </c>
      <c r="K126" s="39"/>
    </row>
    <row r="127" spans="1:11" ht="13" x14ac:dyDescent="0.15">
      <c r="A127" s="61">
        <f t="shared" ref="A127:B127" si="20">A126</f>
        <v>9</v>
      </c>
      <c r="B127" s="21">
        <f t="shared" si="20"/>
        <v>44850</v>
      </c>
      <c r="C127" s="62">
        <v>0.5</v>
      </c>
      <c r="D127" s="49"/>
      <c r="E127" s="47"/>
      <c r="F127" s="47"/>
      <c r="G127" s="73"/>
      <c r="H127" s="82">
        <f>Portugal!$G127*1.38</f>
        <v>0</v>
      </c>
      <c r="I127" s="30"/>
      <c r="J127" s="26">
        <f>Portugal!$I127*1.38</f>
        <v>0</v>
      </c>
      <c r="K127" s="39"/>
    </row>
    <row r="128" spans="1:11" ht="13" x14ac:dyDescent="0.15">
      <c r="A128" s="61">
        <f t="shared" ref="A128:B128" si="21">A127</f>
        <v>9</v>
      </c>
      <c r="B128" s="21">
        <f t="shared" si="21"/>
        <v>44850</v>
      </c>
      <c r="C128" s="62">
        <v>0.54166666666666663</v>
      </c>
      <c r="D128" s="49"/>
      <c r="E128" s="24"/>
      <c r="F128" s="47"/>
      <c r="G128" s="73"/>
      <c r="H128" s="82">
        <f>Portugal!$G128*1.38</f>
        <v>0</v>
      </c>
      <c r="I128" s="30"/>
      <c r="J128" s="26">
        <f>Portugal!$I128*1.38</f>
        <v>0</v>
      </c>
      <c r="K128" s="39"/>
    </row>
    <row r="129" spans="1:11" ht="13" x14ac:dyDescent="0.15">
      <c r="A129" s="61">
        <f t="shared" ref="A129:B129" si="22">A128</f>
        <v>9</v>
      </c>
      <c r="B129" s="21">
        <f t="shared" si="22"/>
        <v>44850</v>
      </c>
      <c r="C129" s="62">
        <v>0.58333333333333337</v>
      </c>
      <c r="D129" s="47"/>
      <c r="E129" s="28"/>
      <c r="F129" s="28"/>
      <c r="G129" s="73"/>
      <c r="H129" s="82">
        <f>Portugal!$G129*1.38</f>
        <v>0</v>
      </c>
      <c r="I129" s="30"/>
      <c r="J129" s="26">
        <f>Portugal!$I129*1.38</f>
        <v>0</v>
      </c>
      <c r="K129" s="39"/>
    </row>
    <row r="130" spans="1:11" ht="13" x14ac:dyDescent="0.15">
      <c r="A130" s="61">
        <f t="shared" ref="A130:B130" si="23">A129</f>
        <v>9</v>
      </c>
      <c r="B130" s="21">
        <f t="shared" si="23"/>
        <v>44850</v>
      </c>
      <c r="C130" s="62">
        <v>0.625</v>
      </c>
      <c r="D130" s="50" t="s">
        <v>253</v>
      </c>
      <c r="E130" s="28" t="s">
        <v>30</v>
      </c>
      <c r="F130" s="28"/>
      <c r="G130" s="69">
        <v>0</v>
      </c>
      <c r="H130" s="82">
        <f>Portugal!$G130*1.38</f>
        <v>0</v>
      </c>
      <c r="I130" s="30"/>
      <c r="J130" s="26">
        <f>Portugal!$I130*1.38</f>
        <v>0</v>
      </c>
      <c r="K130" s="39"/>
    </row>
    <row r="131" spans="1:11" ht="13" x14ac:dyDescent="0.15">
      <c r="A131" s="61">
        <f t="shared" ref="A131:B131" si="24">A130</f>
        <v>9</v>
      </c>
      <c r="B131" s="21">
        <f t="shared" si="24"/>
        <v>44850</v>
      </c>
      <c r="C131" s="62">
        <v>0.66666666666666663</v>
      </c>
      <c r="D131" s="49"/>
      <c r="E131" s="24"/>
      <c r="F131" s="47"/>
      <c r="G131" s="69"/>
      <c r="H131" s="82">
        <f>Portugal!$G131*1.38</f>
        <v>0</v>
      </c>
      <c r="I131" s="30"/>
      <c r="J131" s="26">
        <f>Portugal!$I131*1.38</f>
        <v>0</v>
      </c>
      <c r="K131" s="39"/>
    </row>
    <row r="132" spans="1:11" ht="13" x14ac:dyDescent="0.15">
      <c r="A132" s="61">
        <f t="shared" ref="A132:B132" si="25">A131</f>
        <v>9</v>
      </c>
      <c r="B132" s="21">
        <f t="shared" si="25"/>
        <v>44850</v>
      </c>
      <c r="C132" s="62">
        <v>0.70833333333333337</v>
      </c>
      <c r="D132" s="49"/>
      <c r="E132" s="24"/>
      <c r="F132" s="47"/>
      <c r="G132" s="73"/>
      <c r="H132" s="82">
        <f>Portugal!$G132*1.38</f>
        <v>0</v>
      </c>
      <c r="I132" s="30"/>
      <c r="J132" s="26">
        <f>Portugal!$I132*1.38</f>
        <v>0</v>
      </c>
      <c r="K132" s="39"/>
    </row>
    <row r="133" spans="1:11" ht="13" x14ac:dyDescent="0.15">
      <c r="A133" s="61">
        <f t="shared" ref="A133:B133" si="26">A132</f>
        <v>9</v>
      </c>
      <c r="B133" s="21">
        <f t="shared" si="26"/>
        <v>44850</v>
      </c>
      <c r="C133" s="62">
        <v>0.75</v>
      </c>
      <c r="D133" s="40"/>
      <c r="E133" s="47"/>
      <c r="F133" s="47"/>
      <c r="G133" s="69"/>
      <c r="H133" s="82">
        <f>Portugal!$G133*1.38</f>
        <v>0</v>
      </c>
      <c r="I133" s="30"/>
      <c r="J133" s="26">
        <f>Portugal!$I133*1.38</f>
        <v>0</v>
      </c>
      <c r="K133" s="39"/>
    </row>
    <row r="134" spans="1:11" ht="13" x14ac:dyDescent="0.15">
      <c r="A134" s="61">
        <f t="shared" ref="A134:B134" si="27">A133</f>
        <v>9</v>
      </c>
      <c r="B134" s="21">
        <f t="shared" si="27"/>
        <v>44850</v>
      </c>
      <c r="C134" s="62">
        <v>0.79166666666666663</v>
      </c>
      <c r="D134" s="40"/>
      <c r="E134" s="28"/>
      <c r="F134" s="48"/>
      <c r="G134" s="73"/>
      <c r="H134" s="82">
        <f>Portugal!$G134*1.38</f>
        <v>0</v>
      </c>
      <c r="I134" s="30"/>
      <c r="J134" s="26">
        <f>Portugal!$I134*1.38</f>
        <v>0</v>
      </c>
      <c r="K134" s="39"/>
    </row>
    <row r="135" spans="1:11" ht="13" x14ac:dyDescent="0.15">
      <c r="A135" s="61">
        <f t="shared" ref="A135:B135" si="28">A134</f>
        <v>9</v>
      </c>
      <c r="B135" s="21">
        <f t="shared" si="28"/>
        <v>44850</v>
      </c>
      <c r="C135" s="62">
        <v>0.83333333333333337</v>
      </c>
      <c r="D135" s="40"/>
      <c r="E135" s="28"/>
      <c r="F135" s="48"/>
      <c r="G135" s="73"/>
      <c r="H135" s="82">
        <f>Portugal!$G135*1.38</f>
        <v>0</v>
      </c>
      <c r="I135" s="30"/>
      <c r="J135" s="26">
        <f>Portugal!$I135*1.38</f>
        <v>0</v>
      </c>
      <c r="K135" s="39"/>
    </row>
    <row r="136" spans="1:11" ht="13" x14ac:dyDescent="0.15">
      <c r="A136" s="61">
        <f t="shared" ref="A136:B136" si="29">A135</f>
        <v>9</v>
      </c>
      <c r="B136" s="21">
        <f t="shared" si="29"/>
        <v>44850</v>
      </c>
      <c r="C136" s="62">
        <v>0.875</v>
      </c>
      <c r="D136" s="166"/>
      <c r="E136" s="63"/>
      <c r="F136" s="63"/>
      <c r="G136" s="75"/>
      <c r="H136" s="82">
        <f>Portugal!$G136*1.38</f>
        <v>0</v>
      </c>
      <c r="I136" s="30"/>
      <c r="J136" s="26">
        <f>Portugal!$I136*1.38</f>
        <v>0</v>
      </c>
      <c r="K136" s="81"/>
    </row>
    <row r="137" spans="1:11" ht="13" x14ac:dyDescent="0.15">
      <c r="A137" s="61">
        <f t="shared" ref="A137:B137" si="30">A136</f>
        <v>9</v>
      </c>
      <c r="B137" s="21">
        <f t="shared" si="30"/>
        <v>44850</v>
      </c>
      <c r="C137" s="27">
        <v>0.91666666666666663</v>
      </c>
      <c r="D137" s="35"/>
      <c r="E137" s="36"/>
      <c r="F137" s="36"/>
      <c r="G137" s="73"/>
      <c r="H137" s="82">
        <f>Portugal!$G137*1.38</f>
        <v>0</v>
      </c>
      <c r="I137" s="30"/>
      <c r="J137" s="26">
        <f>Portugal!$I137*1.38</f>
        <v>0</v>
      </c>
      <c r="K137" s="41"/>
    </row>
    <row r="138" spans="1:11" ht="15.75" customHeight="1" x14ac:dyDescent="0.15">
      <c r="A138" s="67" t="s">
        <v>105</v>
      </c>
      <c r="B138" s="67"/>
      <c r="C138" s="51"/>
      <c r="D138" s="52"/>
      <c r="E138" s="53"/>
      <c r="F138" s="53"/>
      <c r="G138" s="54">
        <f>SUM(G8:G137)</f>
        <v>2378.25</v>
      </c>
      <c r="H138" s="55">
        <f>Portugal!$G138*1.38</f>
        <v>3281.9849999999997</v>
      </c>
      <c r="I138" s="54">
        <f>SUM(I8:I137)</f>
        <v>0</v>
      </c>
      <c r="J138" s="54">
        <f>Portugal!$I138*1.38</f>
        <v>0</v>
      </c>
      <c r="K138" s="56"/>
    </row>
    <row r="139" spans="1:11" ht="15.75" customHeight="1" x14ac:dyDescent="0.15">
      <c r="K139" s="57"/>
    </row>
    <row r="140" spans="1:11" ht="15.75" customHeight="1" x14ac:dyDescent="0.15">
      <c r="B140" s="58"/>
    </row>
    <row r="141" spans="1:11" ht="15.75" customHeight="1" x14ac:dyDescent="0.15"/>
    <row r="142" spans="1:11" ht="15.75" customHeight="1" x14ac:dyDescent="0.15"/>
    <row r="143" spans="1:11" ht="15.75" customHeight="1" x14ac:dyDescent="0.15"/>
    <row r="144" spans="1:11" ht="15.75" customHeight="1" x14ac:dyDescent="0.15"/>
    <row r="145" ht="15.75" customHeight="1" x14ac:dyDescent="0.15"/>
    <row r="146" ht="15.75" customHeight="1" x14ac:dyDescent="0.15"/>
    <row r="147" ht="15.75" customHeight="1" x14ac:dyDescent="0.15"/>
    <row r="148" ht="15.75" customHeight="1" x14ac:dyDescent="0.15"/>
    <row r="149" ht="15.75" customHeight="1" x14ac:dyDescent="0.15"/>
    <row r="150" ht="15.75" customHeight="1" x14ac:dyDescent="0.15"/>
    <row r="151" ht="15.75" customHeight="1" x14ac:dyDescent="0.15"/>
    <row r="152" ht="15.75" customHeight="1" x14ac:dyDescent="0.15"/>
    <row r="153" ht="15.75" customHeight="1" x14ac:dyDescent="0.15"/>
    <row r="154" ht="15.75" customHeight="1" x14ac:dyDescent="0.15"/>
    <row r="155" ht="15.75" customHeight="1" x14ac:dyDescent="0.15"/>
    <row r="156" ht="15.75" customHeight="1" x14ac:dyDescent="0.15"/>
    <row r="157" ht="15.75" customHeight="1" x14ac:dyDescent="0.15"/>
    <row r="158" ht="15.75" customHeight="1" x14ac:dyDescent="0.15"/>
    <row r="159" ht="15.75" customHeight="1" x14ac:dyDescent="0.15"/>
    <row r="160" ht="15.75" customHeight="1" x14ac:dyDescent="0.15"/>
    <row r="161" ht="15.75" customHeight="1" x14ac:dyDescent="0.15"/>
    <row r="162" ht="15.75" customHeight="1" x14ac:dyDescent="0.15"/>
    <row r="163" ht="85.5" customHeight="1" x14ac:dyDescent="0.15"/>
    <row r="164" ht="15.75" customHeight="1" x14ac:dyDescent="0.15"/>
    <row r="165" ht="15.75" customHeight="1" x14ac:dyDescent="0.15"/>
    <row r="166" ht="15.75" customHeight="1" x14ac:dyDescent="0.15"/>
    <row r="167" ht="15.75" customHeight="1" x14ac:dyDescent="0.15"/>
    <row r="168" ht="15.75" customHeight="1" x14ac:dyDescent="0.15"/>
    <row r="169" ht="15.75" customHeight="1" x14ac:dyDescent="0.15"/>
    <row r="170" ht="15.75" customHeight="1" x14ac:dyDescent="0.15"/>
    <row r="171" ht="15.75" customHeight="1" x14ac:dyDescent="0.15"/>
    <row r="172" ht="15.75" customHeight="1" x14ac:dyDescent="0.15"/>
    <row r="173" ht="15.75" customHeight="1" x14ac:dyDescent="0.15"/>
    <row r="174" ht="15.75" customHeight="1" x14ac:dyDescent="0.15"/>
    <row r="175" ht="15.75" customHeight="1" x14ac:dyDescent="0.15"/>
    <row r="176" ht="15.75" customHeight="1" x14ac:dyDescent="0.15"/>
    <row r="177" ht="15.75" customHeight="1" x14ac:dyDescent="0.15"/>
    <row r="178" ht="15.75" customHeight="1" x14ac:dyDescent="0.15"/>
    <row r="179" ht="15.75" customHeight="1" x14ac:dyDescent="0.15"/>
    <row r="180" ht="15.75" customHeight="1" x14ac:dyDescent="0.15"/>
    <row r="181" ht="15.75" customHeight="1" x14ac:dyDescent="0.15"/>
    <row r="182" ht="15.75" customHeight="1" x14ac:dyDescent="0.15"/>
    <row r="183" ht="15.75" customHeight="1" x14ac:dyDescent="0.15"/>
    <row r="184" ht="15.75" customHeight="1" x14ac:dyDescent="0.15"/>
    <row r="185" ht="15.75" customHeight="1" x14ac:dyDescent="0.15"/>
    <row r="186" ht="15.75" customHeight="1" x14ac:dyDescent="0.15"/>
    <row r="187" ht="15.75" customHeight="1" x14ac:dyDescent="0.15"/>
    <row r="188" ht="15.75" customHeight="1" x14ac:dyDescent="0.15"/>
    <row r="189" ht="15.75" customHeight="1" x14ac:dyDescent="0.15"/>
    <row r="190" ht="15.75" customHeight="1" x14ac:dyDescent="0.15"/>
    <row r="191" ht="15.75" customHeight="1" x14ac:dyDescent="0.15"/>
    <row r="192" ht="15.75" customHeight="1" x14ac:dyDescent="0.15"/>
    <row r="193" ht="15.75" customHeight="1" x14ac:dyDescent="0.15"/>
    <row r="194" ht="15.75" customHeight="1" x14ac:dyDescent="0.15"/>
    <row r="195" ht="15.75" customHeight="1" x14ac:dyDescent="0.15"/>
    <row r="196" ht="15.75" customHeight="1" x14ac:dyDescent="0.15"/>
    <row r="197" ht="15.75" customHeight="1" x14ac:dyDescent="0.15"/>
    <row r="198" ht="15.75" customHeight="1" x14ac:dyDescent="0.15"/>
    <row r="199" ht="15.75" customHeight="1" x14ac:dyDescent="0.15"/>
    <row r="200" ht="15.75" customHeight="1" x14ac:dyDescent="0.15"/>
    <row r="201" ht="15.75" customHeight="1" x14ac:dyDescent="0.15"/>
    <row r="202" ht="15.75" customHeight="1" x14ac:dyDescent="0.15"/>
    <row r="203" ht="15.75" customHeight="1" x14ac:dyDescent="0.15"/>
    <row r="204" ht="15.75" customHeight="1" x14ac:dyDescent="0.15"/>
    <row r="205" ht="15.75" customHeight="1" x14ac:dyDescent="0.15"/>
    <row r="206" ht="15.75" customHeight="1" x14ac:dyDescent="0.15"/>
    <row r="207" ht="15.75" customHeight="1" x14ac:dyDescent="0.15"/>
    <row r="208" ht="15.75" customHeight="1" x14ac:dyDescent="0.15"/>
    <row r="209" ht="15.75" customHeight="1" x14ac:dyDescent="0.15"/>
    <row r="210" ht="15.75" customHeight="1" x14ac:dyDescent="0.15"/>
    <row r="211" ht="15.75" customHeight="1" x14ac:dyDescent="0.15"/>
    <row r="212" ht="15.75" customHeight="1" x14ac:dyDescent="0.15"/>
    <row r="213" ht="15.75" customHeight="1" x14ac:dyDescent="0.15"/>
    <row r="214" ht="15.75" customHeight="1" x14ac:dyDescent="0.15"/>
    <row r="215" ht="15.75" customHeight="1" x14ac:dyDescent="0.15"/>
    <row r="216" ht="15.75" customHeight="1" x14ac:dyDescent="0.15"/>
    <row r="217" ht="15.75" customHeight="1" x14ac:dyDescent="0.15"/>
    <row r="218" ht="15.75" customHeight="1" x14ac:dyDescent="0.15"/>
    <row r="219" ht="15.75" customHeight="1" x14ac:dyDescent="0.15"/>
    <row r="220" ht="15.75" customHeight="1" x14ac:dyDescent="0.15"/>
    <row r="221" ht="15.75" customHeight="1" x14ac:dyDescent="0.15"/>
    <row r="222" ht="15.75" customHeight="1" x14ac:dyDescent="0.15"/>
    <row r="223" ht="15.75" customHeight="1" x14ac:dyDescent="0.15"/>
    <row r="224" ht="15.75" customHeight="1" x14ac:dyDescent="0.15"/>
    <row r="225" ht="15.75" customHeight="1" x14ac:dyDescent="0.15"/>
    <row r="226" ht="15.75" customHeight="1" x14ac:dyDescent="0.15"/>
    <row r="227" ht="15.75" customHeight="1" x14ac:dyDescent="0.15"/>
    <row r="228" ht="15.75" customHeight="1" x14ac:dyDescent="0.15"/>
    <row r="229" ht="15.75" customHeight="1" x14ac:dyDescent="0.15"/>
    <row r="230" ht="15.75" customHeight="1" x14ac:dyDescent="0.15"/>
    <row r="231" ht="15.75" customHeight="1" x14ac:dyDescent="0.15"/>
    <row r="232" ht="15.75" customHeight="1" x14ac:dyDescent="0.15"/>
    <row r="233" ht="15.75" customHeight="1" x14ac:dyDescent="0.15"/>
    <row r="234" ht="15.75" customHeight="1" x14ac:dyDescent="0.15"/>
    <row r="235" ht="15.75" customHeight="1" x14ac:dyDescent="0.15"/>
    <row r="236" ht="15.75" customHeight="1" x14ac:dyDescent="0.15"/>
    <row r="237" ht="15.75" customHeight="1" x14ac:dyDescent="0.15"/>
    <row r="238" ht="15.75" customHeight="1" x14ac:dyDescent="0.15"/>
    <row r="239" ht="15.75" customHeight="1" x14ac:dyDescent="0.15"/>
    <row r="240" ht="15.75" customHeight="1" x14ac:dyDescent="0.15"/>
    <row r="241" ht="15.75" customHeight="1" x14ac:dyDescent="0.15"/>
    <row r="242" ht="15.75" customHeight="1" x14ac:dyDescent="0.15"/>
    <row r="243" ht="15.75" customHeight="1" x14ac:dyDescent="0.15"/>
    <row r="244" ht="15.75" customHeight="1" x14ac:dyDescent="0.15"/>
    <row r="245" ht="15.75" customHeight="1" x14ac:dyDescent="0.15"/>
    <row r="246" ht="15.75" customHeight="1" x14ac:dyDescent="0.15"/>
    <row r="247" ht="15.75" customHeight="1" x14ac:dyDescent="0.15"/>
    <row r="248" ht="15.75" customHeight="1" x14ac:dyDescent="0.15"/>
    <row r="249" ht="15.75" customHeight="1" x14ac:dyDescent="0.15"/>
    <row r="250" ht="15.75" customHeight="1" x14ac:dyDescent="0.15"/>
    <row r="251" ht="15.75" customHeight="1" x14ac:dyDescent="0.15"/>
    <row r="252" ht="15.75" customHeight="1" x14ac:dyDescent="0.15"/>
    <row r="253" ht="15.75" customHeight="1" x14ac:dyDescent="0.15"/>
    <row r="254" ht="15.75" customHeight="1" x14ac:dyDescent="0.15"/>
    <row r="255" ht="15.75" customHeight="1" x14ac:dyDescent="0.15"/>
    <row r="256" ht="15.75" customHeight="1" x14ac:dyDescent="0.15"/>
    <row r="257" ht="15.75" customHeight="1" x14ac:dyDescent="0.15"/>
    <row r="258" ht="15.75" customHeight="1" x14ac:dyDescent="0.15"/>
    <row r="259" ht="15.75" customHeight="1" x14ac:dyDescent="0.15"/>
    <row r="260" ht="15.75" customHeight="1" x14ac:dyDescent="0.15"/>
    <row r="261" ht="15.75" customHeight="1" x14ac:dyDescent="0.15"/>
    <row r="262" ht="15.75" customHeight="1" x14ac:dyDescent="0.15"/>
    <row r="263" ht="15.75" customHeight="1" x14ac:dyDescent="0.15"/>
    <row r="264" ht="15.75" customHeight="1" x14ac:dyDescent="0.15"/>
    <row r="265" ht="15.75" customHeight="1" x14ac:dyDescent="0.15"/>
    <row r="266" ht="15.75" customHeight="1" x14ac:dyDescent="0.15"/>
    <row r="267" ht="15.75" customHeight="1" x14ac:dyDescent="0.15"/>
    <row r="268" ht="15.75" customHeight="1" x14ac:dyDescent="0.15"/>
    <row r="269" ht="15.75" customHeight="1" x14ac:dyDescent="0.15"/>
    <row r="270" ht="15.75" customHeight="1" x14ac:dyDescent="0.15"/>
    <row r="271" ht="15.75" customHeight="1" x14ac:dyDescent="0.15"/>
    <row r="272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</sheetData>
  <dataValidations count="1">
    <dataValidation type="list" allowBlank="1" showErrorMessage="1" sqref="E8:E51 E53:E79 E81:E138">
      <formula1>"Travel,Accomodation,Food,Activity,Car"</formula1>
    </dataValidation>
  </dataValidations>
  <hyperlinks>
    <hyperlink ref="K17" r:id="rId1"/>
    <hyperlink ref="K81" r:id="rId2"/>
  </hyperlinks>
  <pageMargins left="0.7" right="0.7" top="0.75" bottom="0.75" header="0" footer="0"/>
  <pageSetup orientation="landscape"/>
  <tableParts count="2">
    <tablePart r:id="rId3"/>
    <tablePart r:id="rId4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2:H31"/>
  <sheetViews>
    <sheetView showGridLines="0" tabSelected="1" topLeftCell="C1" workbookViewId="0">
      <selection activeCell="D24" sqref="D24"/>
    </sheetView>
  </sheetViews>
  <sheetFormatPr baseColWidth="10" defaultColWidth="12.6640625" defaultRowHeight="15" customHeight="1" x14ac:dyDescent="0.15"/>
  <cols>
    <col min="1" max="1" width="14.5" customWidth="1"/>
    <col min="2" max="2" width="16.33203125" customWidth="1"/>
    <col min="3" max="3" width="25.83203125" customWidth="1"/>
    <col min="4" max="4" width="24.83203125" customWidth="1"/>
    <col min="5" max="5" width="18.83203125" customWidth="1"/>
    <col min="6" max="6" width="14.5" customWidth="1"/>
    <col min="7" max="7" width="25.83203125" customWidth="1"/>
    <col min="8" max="8" width="22" customWidth="1"/>
    <col min="9" max="9" width="29.33203125" customWidth="1"/>
    <col min="10" max="26" width="14.5" customWidth="1"/>
  </cols>
  <sheetData>
    <row r="2" spans="1:8" ht="15" customHeight="1" x14ac:dyDescent="0.15">
      <c r="A2" s="176" t="s">
        <v>257</v>
      </c>
      <c r="B2" s="88"/>
      <c r="C2" s="89" t="s">
        <v>264</v>
      </c>
      <c r="D2" s="90"/>
      <c r="F2" s="88"/>
      <c r="G2" s="89" t="s">
        <v>264</v>
      </c>
      <c r="H2" s="90"/>
    </row>
    <row r="3" spans="1:8" ht="15" customHeight="1" x14ac:dyDescent="0.15">
      <c r="A3" s="177"/>
      <c r="B3" s="89" t="s">
        <v>20</v>
      </c>
      <c r="C3" s="88" t="s">
        <v>258</v>
      </c>
      <c r="D3" s="91" t="s">
        <v>259</v>
      </c>
      <c r="F3" s="89" t="s">
        <v>18</v>
      </c>
      <c r="G3" s="88" t="s">
        <v>260</v>
      </c>
      <c r="H3" s="91" t="s">
        <v>261</v>
      </c>
    </row>
    <row r="4" spans="1:8" ht="15" customHeight="1" x14ac:dyDescent="0.15">
      <c r="A4" s="177"/>
      <c r="B4" s="88" t="s">
        <v>5</v>
      </c>
      <c r="C4" s="93">
        <v>966</v>
      </c>
      <c r="D4" s="94">
        <v>0</v>
      </c>
      <c r="F4" s="92">
        <v>1</v>
      </c>
      <c r="G4" s="93">
        <v>2511.6</v>
      </c>
      <c r="H4" s="94">
        <v>0</v>
      </c>
    </row>
    <row r="5" spans="1:8" ht="15" customHeight="1" x14ac:dyDescent="0.15">
      <c r="A5" s="177"/>
      <c r="B5" s="101" t="s">
        <v>19</v>
      </c>
      <c r="C5" s="96">
        <v>207</v>
      </c>
      <c r="D5" s="97">
        <v>0</v>
      </c>
      <c r="F5" s="95">
        <v>2</v>
      </c>
      <c r="G5" s="96">
        <v>1218.5400000000002</v>
      </c>
      <c r="H5" s="97">
        <v>0</v>
      </c>
    </row>
    <row r="6" spans="1:8" ht="15" customHeight="1" x14ac:dyDescent="0.15">
      <c r="A6" s="177"/>
      <c r="B6" s="101" t="s">
        <v>33</v>
      </c>
      <c r="C6" s="96">
        <v>1388.2800000000002</v>
      </c>
      <c r="D6" s="97">
        <v>0</v>
      </c>
      <c r="F6" s="95">
        <v>3</v>
      </c>
      <c r="G6" s="96">
        <v>274.62</v>
      </c>
      <c r="H6" s="97">
        <v>0</v>
      </c>
    </row>
    <row r="7" spans="1:8" ht="15" customHeight="1" x14ac:dyDescent="0.15">
      <c r="A7" s="177"/>
      <c r="B7" s="101" t="s">
        <v>28</v>
      </c>
      <c r="C7" s="96">
        <v>652.74</v>
      </c>
      <c r="D7" s="97">
        <v>0</v>
      </c>
      <c r="F7" s="95">
        <v>4</v>
      </c>
      <c r="G7" s="96">
        <v>241.5</v>
      </c>
      <c r="H7" s="97">
        <v>0</v>
      </c>
    </row>
    <row r="8" spans="1:8" ht="15" customHeight="1" x14ac:dyDescent="0.15">
      <c r="A8" s="177"/>
      <c r="B8" s="101" t="s">
        <v>30</v>
      </c>
      <c r="C8" s="96">
        <v>3107.7599999999998</v>
      </c>
      <c r="D8" s="97">
        <v>0</v>
      </c>
      <c r="F8" s="95">
        <v>5</v>
      </c>
      <c r="G8" s="96">
        <v>342.24</v>
      </c>
      <c r="H8" s="97">
        <v>0</v>
      </c>
    </row>
    <row r="9" spans="1:8" ht="15" customHeight="1" x14ac:dyDescent="0.15">
      <c r="A9" s="177"/>
      <c r="B9" s="101" t="s">
        <v>265</v>
      </c>
      <c r="C9" s="96">
        <v>0</v>
      </c>
      <c r="D9" s="97">
        <v>0</v>
      </c>
      <c r="F9" s="95">
        <v>6</v>
      </c>
      <c r="G9" s="96">
        <v>372.59999999999997</v>
      </c>
      <c r="H9" s="97">
        <v>0</v>
      </c>
    </row>
    <row r="10" spans="1:8" ht="15" customHeight="1" x14ac:dyDescent="0.15">
      <c r="A10" s="178"/>
      <c r="B10" s="102" t="s">
        <v>262</v>
      </c>
      <c r="C10" s="99">
        <v>6321.7800000000007</v>
      </c>
      <c r="D10" s="100">
        <v>0</v>
      </c>
      <c r="F10" s="95">
        <v>7</v>
      </c>
      <c r="G10" s="96">
        <v>373.98</v>
      </c>
      <c r="H10" s="97">
        <v>0</v>
      </c>
    </row>
    <row r="11" spans="1:8" ht="15" customHeight="1" x14ac:dyDescent="0.15">
      <c r="F11" s="95">
        <v>8</v>
      </c>
      <c r="G11" s="96">
        <v>361.56</v>
      </c>
      <c r="H11" s="97">
        <v>0</v>
      </c>
    </row>
    <row r="12" spans="1:8" ht="15" customHeight="1" x14ac:dyDescent="0.15">
      <c r="F12" s="95">
        <v>9</v>
      </c>
      <c r="G12" s="96">
        <v>625.14</v>
      </c>
      <c r="H12" s="97">
        <v>0</v>
      </c>
    </row>
    <row r="13" spans="1:8" ht="15" customHeight="1" x14ac:dyDescent="0.15">
      <c r="F13" s="98" t="s">
        <v>262</v>
      </c>
      <c r="G13" s="99">
        <v>6321.7800000000007</v>
      </c>
      <c r="H13" s="100">
        <v>0</v>
      </c>
    </row>
    <row r="20" spans="1:8" ht="15" customHeight="1" x14ac:dyDescent="0.15">
      <c r="A20" s="176" t="s">
        <v>263</v>
      </c>
      <c r="B20" s="88"/>
      <c r="C20" s="89" t="s">
        <v>264</v>
      </c>
      <c r="D20" s="90"/>
      <c r="F20" s="88"/>
      <c r="G20" s="89" t="s">
        <v>264</v>
      </c>
      <c r="H20" s="90"/>
    </row>
    <row r="21" spans="1:8" ht="15" customHeight="1" x14ac:dyDescent="0.15">
      <c r="A21" s="177"/>
      <c r="B21" s="89" t="s">
        <v>20</v>
      </c>
      <c r="C21" s="88" t="s">
        <v>258</v>
      </c>
      <c r="D21" s="91" t="s">
        <v>259</v>
      </c>
      <c r="F21" s="89" t="s">
        <v>18</v>
      </c>
      <c r="G21" s="88" t="s">
        <v>260</v>
      </c>
      <c r="H21" s="91" t="s">
        <v>261</v>
      </c>
    </row>
    <row r="22" spans="1:8" ht="15" customHeight="1" x14ac:dyDescent="0.15">
      <c r="A22" s="177"/>
      <c r="B22" s="88" t="s">
        <v>5</v>
      </c>
      <c r="C22" s="93">
        <v>1048.8000000000002</v>
      </c>
      <c r="D22" s="94">
        <v>0</v>
      </c>
      <c r="F22" s="92">
        <v>1</v>
      </c>
      <c r="G22" s="93">
        <v>329.82</v>
      </c>
      <c r="H22" s="94">
        <v>0</v>
      </c>
    </row>
    <row r="23" spans="1:8" ht="15" customHeight="1" x14ac:dyDescent="0.15">
      <c r="A23" s="177"/>
      <c r="B23" s="101" t="s">
        <v>19</v>
      </c>
      <c r="C23" s="96">
        <v>761.41499999999985</v>
      </c>
      <c r="D23" s="97">
        <v>0</v>
      </c>
      <c r="F23" s="95">
        <v>2</v>
      </c>
      <c r="G23" s="96">
        <v>386.4</v>
      </c>
      <c r="H23" s="97">
        <v>0</v>
      </c>
    </row>
    <row r="24" spans="1:8" ht="15" customHeight="1" x14ac:dyDescent="0.15">
      <c r="A24" s="177"/>
      <c r="B24" s="101" t="s">
        <v>28</v>
      </c>
      <c r="C24" s="96">
        <v>975.65999999999985</v>
      </c>
      <c r="D24" s="97">
        <v>0</v>
      </c>
      <c r="F24" s="95">
        <v>3</v>
      </c>
      <c r="G24" s="96">
        <v>373.98</v>
      </c>
      <c r="H24" s="97">
        <v>0</v>
      </c>
    </row>
    <row r="25" spans="1:8" ht="15" customHeight="1" x14ac:dyDescent="0.15">
      <c r="A25" s="177"/>
      <c r="B25" s="101" t="s">
        <v>30</v>
      </c>
      <c r="C25" s="96">
        <v>496.10999999999996</v>
      </c>
      <c r="D25" s="97">
        <v>0</v>
      </c>
      <c r="F25" s="95">
        <v>4</v>
      </c>
      <c r="G25" s="96">
        <v>500.24999999999994</v>
      </c>
      <c r="H25" s="97">
        <v>0</v>
      </c>
    </row>
    <row r="26" spans="1:8" ht="15" customHeight="1" x14ac:dyDescent="0.15">
      <c r="A26" s="177"/>
      <c r="B26" s="101" t="s">
        <v>265</v>
      </c>
      <c r="C26" s="96">
        <v>0</v>
      </c>
      <c r="D26" s="97">
        <v>0</v>
      </c>
      <c r="F26" s="95">
        <v>5</v>
      </c>
      <c r="G26" s="96">
        <v>330.85500000000002</v>
      </c>
      <c r="H26" s="97">
        <v>0</v>
      </c>
    </row>
    <row r="27" spans="1:8" ht="15" customHeight="1" x14ac:dyDescent="0.15">
      <c r="A27" s="177"/>
      <c r="B27" s="102" t="s">
        <v>262</v>
      </c>
      <c r="C27" s="99">
        <v>3281.9850000000001</v>
      </c>
      <c r="D27" s="100">
        <v>0</v>
      </c>
      <c r="F27" s="95">
        <v>6</v>
      </c>
      <c r="G27" s="96">
        <v>510.6</v>
      </c>
      <c r="H27" s="97">
        <v>0</v>
      </c>
    </row>
    <row r="28" spans="1:8" ht="15" customHeight="1" x14ac:dyDescent="0.15">
      <c r="A28" s="178"/>
      <c r="B28" s="86"/>
      <c r="C28" s="86"/>
      <c r="D28" s="87"/>
      <c r="F28" s="95">
        <v>7</v>
      </c>
      <c r="G28" s="96">
        <v>415.37999999999994</v>
      </c>
      <c r="H28" s="97">
        <v>0</v>
      </c>
    </row>
    <row r="29" spans="1:8" ht="15" customHeight="1" x14ac:dyDescent="0.15">
      <c r="F29" s="95">
        <v>8</v>
      </c>
      <c r="G29" s="96">
        <v>400.2</v>
      </c>
      <c r="H29" s="97">
        <v>0</v>
      </c>
    </row>
    <row r="30" spans="1:8" ht="15" customHeight="1" x14ac:dyDescent="0.15">
      <c r="F30" s="95">
        <v>9</v>
      </c>
      <c r="G30" s="96">
        <v>34.5</v>
      </c>
      <c r="H30" s="97">
        <v>0</v>
      </c>
    </row>
    <row r="31" spans="1:8" ht="15" customHeight="1" x14ac:dyDescent="0.15">
      <c r="F31" s="98" t="s">
        <v>262</v>
      </c>
      <c r="G31" s="99">
        <v>3281.9850000000001</v>
      </c>
      <c r="H31" s="100">
        <v>0</v>
      </c>
    </row>
  </sheetData>
  <mergeCells count="2">
    <mergeCell ref="A2:A10"/>
    <mergeCell ref="A20:A28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Itinerary</vt:lpstr>
      <vt:lpstr>Italy</vt:lpstr>
      <vt:lpstr>Portugal</vt:lpstr>
      <vt:lpstr>Pivot 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Owen Gilbert</dc:creator>
  <cp:lastModifiedBy>Microsoft Office User</cp:lastModifiedBy>
  <dcterms:created xsi:type="dcterms:W3CDTF">2020-06-28T18:32:02Z</dcterms:created>
  <dcterms:modified xsi:type="dcterms:W3CDTF">2024-06-16T00:01:33Z</dcterms:modified>
</cp:coreProperties>
</file>