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410"/>
  <workbookPr hidePivotFieldList="1"/>
  <mc:AlternateContent xmlns:mc="http://schemas.openxmlformats.org/markup-compatibility/2006">
    <mc:Choice Requires="x15">
      <x15ac:absPath xmlns:x15ac="http://schemas.microsoft.com/office/spreadsheetml/2010/11/ac" url="/Volumes/USB/Blogging Itinerary/"/>
    </mc:Choice>
  </mc:AlternateContent>
  <bookViews>
    <workbookView xWindow="5780" yWindow="460" windowWidth="28660" windowHeight="17000" tabRatio="500" activeTab="1"/>
  </bookViews>
  <sheets>
    <sheet name="Itinerary" sheetId="1" r:id="rId1"/>
    <sheet name="Costa Rica" sheetId="2" r:id="rId2"/>
    <sheet name="Pivot Table 1" sheetId="6" r:id="rId3"/>
  </sheets>
  <calcPr calcId="150001" concurrentCalc="0"/>
  <pivotCaches>
    <pivotCache cacheId="124" r:id="rId4"/>
  </pivotCaches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GoogleSheetsCustomDataVersion2">
      <go:sheetsCustomData xmlns:go="http://customooxmlschemas.google.com/" r:id="rId12" roundtripDataChecksum="a+BdVRJe2FMksYLlhJEbGzdkGxS6NVMAWt5FjkLOIt8="/>
    </ext>
  </extLst>
</workbook>
</file>

<file path=xl/calcChain.xml><?xml version="1.0" encoding="utf-8"?>
<calcChain xmlns="http://schemas.openxmlformats.org/spreadsheetml/2006/main">
  <c r="J117" i="2" l="1"/>
  <c r="B120" i="2"/>
  <c r="A88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H8" i="2"/>
  <c r="G9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G25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G56" i="2"/>
  <c r="H56" i="2"/>
  <c r="H57" i="2"/>
  <c r="H58" i="2"/>
  <c r="H59" i="2"/>
  <c r="G60" i="2"/>
  <c r="H60" i="2"/>
  <c r="H61" i="2"/>
  <c r="G62" i="2"/>
  <c r="H62" i="2"/>
  <c r="H63" i="2"/>
  <c r="H64" i="2"/>
  <c r="G65" i="2"/>
  <c r="H65" i="2"/>
  <c r="H66" i="2"/>
  <c r="H67" i="2"/>
  <c r="H68" i="2"/>
  <c r="H69" i="2"/>
  <c r="H70" i="2"/>
  <c r="H71" i="2"/>
  <c r="H72" i="2"/>
  <c r="G73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1" i="2"/>
  <c r="G92" i="2"/>
  <c r="H92" i="2"/>
  <c r="H93" i="2"/>
  <c r="H94" i="2"/>
  <c r="H95" i="2"/>
  <c r="H96" i="2"/>
  <c r="G97" i="2"/>
  <c r="H97" i="2"/>
  <c r="G98" i="2"/>
  <c r="H98" i="2"/>
  <c r="H99" i="2"/>
  <c r="H100" i="2"/>
  <c r="H101" i="2"/>
  <c r="H102" i="2"/>
  <c r="H103" i="2"/>
  <c r="H104" i="2"/>
  <c r="H105" i="2"/>
  <c r="G106" i="2"/>
  <c r="H106" i="2"/>
  <c r="H107" i="2"/>
  <c r="H108" i="2"/>
  <c r="H109" i="2"/>
  <c r="H110" i="2"/>
  <c r="H111" i="2"/>
  <c r="H112" i="2"/>
  <c r="H113" i="2"/>
  <c r="H114" i="2"/>
  <c r="H115" i="2"/>
  <c r="H116" i="2"/>
  <c r="H117" i="2"/>
  <c r="H118" i="2"/>
  <c r="H119" i="2"/>
  <c r="H120" i="2"/>
  <c r="H121" i="2"/>
  <c r="H122" i="2"/>
  <c r="H123" i="2"/>
  <c r="G40" i="2"/>
  <c r="G79" i="2"/>
  <c r="G89" i="2"/>
  <c r="G123" i="2"/>
  <c r="J128" i="2"/>
  <c r="J129" i="2"/>
  <c r="J130" i="2"/>
  <c r="J131" i="2"/>
  <c r="J132" i="2"/>
  <c r="J133" i="2"/>
  <c r="J134" i="2"/>
  <c r="J135" i="2"/>
  <c r="J136" i="2"/>
  <c r="J137" i="2"/>
  <c r="J138" i="2"/>
  <c r="J139" i="2"/>
  <c r="J140" i="2"/>
  <c r="J141" i="2"/>
  <c r="J127" i="2"/>
  <c r="H128" i="2"/>
  <c r="H129" i="2"/>
  <c r="H130" i="2"/>
  <c r="H131" i="2"/>
  <c r="H132" i="2"/>
  <c r="H133" i="2"/>
  <c r="H134" i="2"/>
  <c r="H135" i="2"/>
  <c r="H136" i="2"/>
  <c r="H137" i="2"/>
  <c r="H138" i="2"/>
  <c r="H139" i="2"/>
  <c r="H140" i="2"/>
  <c r="H141" i="2"/>
  <c r="H127" i="2"/>
  <c r="J30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72" i="2"/>
  <c r="A121" i="2"/>
  <c r="A120" i="2"/>
  <c r="A102" i="2"/>
  <c r="A101" i="2"/>
  <c r="A100" i="2"/>
  <c r="A99" i="2"/>
  <c r="A98" i="2"/>
  <c r="A97" i="2"/>
  <c r="A96" i="2"/>
  <c r="A95" i="2"/>
  <c r="A94" i="2"/>
  <c r="A93" i="2"/>
  <c r="A92" i="2"/>
  <c r="A91" i="2"/>
  <c r="A90" i="2"/>
  <c r="A89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A87" i="2"/>
  <c r="A86" i="2"/>
  <c r="B73" i="2"/>
  <c r="B75" i="2"/>
  <c r="B76" i="2"/>
  <c r="B77" i="2"/>
  <c r="B78" i="2"/>
  <c r="B79" i="2"/>
  <c r="B80" i="2"/>
  <c r="B81" i="2"/>
  <c r="B82" i="2"/>
  <c r="B83" i="2"/>
  <c r="B85" i="2"/>
  <c r="A85" i="2"/>
  <c r="A84" i="2"/>
  <c r="A83" i="2"/>
  <c r="A82" i="2"/>
  <c r="A81" i="2"/>
  <c r="A80" i="2"/>
  <c r="A79" i="2"/>
  <c r="A78" i="2"/>
  <c r="A77" i="2"/>
  <c r="A76" i="2"/>
  <c r="A75" i="2"/>
  <c r="A74" i="2"/>
  <c r="A73" i="2"/>
  <c r="A72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52" i="2"/>
  <c r="A26" i="2"/>
  <c r="A27" i="2"/>
  <c r="A28" i="2"/>
  <c r="A29" i="2"/>
  <c r="A30" i="2"/>
  <c r="A31" i="2"/>
  <c r="A32" i="2"/>
  <c r="A33" i="2"/>
  <c r="A34" i="2"/>
  <c r="A35" i="2"/>
  <c r="A36" i="2"/>
  <c r="A25" i="2"/>
  <c r="A24" i="2"/>
  <c r="J116" i="2"/>
  <c r="J115" i="2"/>
  <c r="J114" i="2"/>
  <c r="J113" i="2"/>
  <c r="J112" i="2"/>
  <c r="J111" i="2"/>
  <c r="J110" i="2"/>
  <c r="J109" i="2"/>
  <c r="J108" i="2"/>
  <c r="J107" i="2"/>
  <c r="J106" i="2"/>
  <c r="J105" i="2"/>
  <c r="J104" i="2"/>
  <c r="J103" i="2"/>
  <c r="J102" i="2"/>
  <c r="J71" i="2"/>
  <c r="J68" i="2"/>
  <c r="J67" i="2"/>
  <c r="J66" i="2"/>
  <c r="J65" i="2"/>
  <c r="J64" i="2"/>
  <c r="J63" i="2"/>
  <c r="J62" i="2"/>
  <c r="J60" i="2"/>
  <c r="J59" i="2"/>
  <c r="J58" i="2"/>
  <c r="J57" i="2"/>
  <c r="J56" i="2"/>
  <c r="J55" i="2"/>
  <c r="J54" i="2"/>
  <c r="J52" i="2"/>
  <c r="J51" i="2"/>
  <c r="J50" i="2"/>
  <c r="J49" i="2"/>
  <c r="J48" i="2"/>
  <c r="J47" i="2"/>
  <c r="J46" i="2"/>
  <c r="J44" i="2"/>
  <c r="J43" i="2"/>
  <c r="J42" i="2"/>
  <c r="J41" i="2"/>
  <c r="J40" i="2"/>
  <c r="J39" i="2"/>
  <c r="J38" i="2"/>
  <c r="J53" i="2"/>
  <c r="J37" i="2"/>
  <c r="J36" i="2"/>
  <c r="J35" i="2"/>
  <c r="J34" i="2"/>
  <c r="J33" i="2"/>
  <c r="J32" i="2"/>
  <c r="J31" i="2"/>
  <c r="J29" i="2"/>
  <c r="J28" i="2"/>
  <c r="J27" i="2"/>
  <c r="J26" i="2"/>
  <c r="J25" i="2"/>
  <c r="J24" i="2"/>
  <c r="J23" i="2"/>
  <c r="J22" i="2"/>
  <c r="J8" i="2"/>
  <c r="A119" i="2"/>
  <c r="A122" i="2"/>
  <c r="A117" i="2"/>
  <c r="B57" i="2"/>
  <c r="B58" i="2"/>
  <c r="B59" i="2"/>
  <c r="B60" i="2"/>
  <c r="B62" i="2"/>
  <c r="B63" i="2"/>
  <c r="B64" i="2"/>
  <c r="B65" i="2"/>
  <c r="J9" i="2"/>
  <c r="J10" i="2"/>
  <c r="J11" i="2"/>
  <c r="J12" i="2"/>
  <c r="J13" i="2"/>
  <c r="J14" i="2"/>
  <c r="J16" i="2"/>
  <c r="J17" i="2"/>
  <c r="J18" i="2"/>
  <c r="J19" i="2"/>
  <c r="J20" i="2"/>
  <c r="J21" i="2"/>
  <c r="J69" i="2"/>
  <c r="J70" i="2"/>
  <c r="J88" i="2"/>
  <c r="J89" i="2"/>
  <c r="J90" i="2"/>
  <c r="J91" i="2"/>
  <c r="J92" i="2"/>
  <c r="J93" i="2"/>
  <c r="J94" i="2"/>
  <c r="J95" i="2"/>
  <c r="J96" i="2"/>
  <c r="J97" i="2"/>
  <c r="J98" i="2"/>
  <c r="J99" i="2"/>
  <c r="J100" i="2"/>
  <c r="J101" i="2"/>
  <c r="J118" i="2"/>
  <c r="J119" i="2"/>
  <c r="J120" i="2"/>
  <c r="J121" i="2"/>
  <c r="J122" i="2"/>
  <c r="B122" i="2"/>
  <c r="B121" i="2"/>
  <c r="B104" i="2"/>
  <c r="B105" i="2"/>
  <c r="B106" i="2"/>
  <c r="B107" i="2"/>
  <c r="B108" i="2"/>
  <c r="B109" i="2"/>
  <c r="B110" i="2"/>
  <c r="B111" i="2"/>
  <c r="B112" i="2"/>
  <c r="B113" i="2"/>
  <c r="B114" i="2"/>
  <c r="B115" i="2"/>
  <c r="B116" i="2"/>
  <c r="B117" i="2"/>
  <c r="B89" i="2"/>
  <c r="B90" i="2"/>
  <c r="B91" i="2"/>
  <c r="B92" i="2"/>
  <c r="B93" i="2"/>
  <c r="B94" i="2"/>
  <c r="B95" i="2"/>
  <c r="B96" i="2"/>
  <c r="B97" i="2"/>
  <c r="B98" i="2"/>
  <c r="B99" i="2"/>
  <c r="B100" i="2"/>
  <c r="B101" i="2"/>
  <c r="B102" i="2"/>
  <c r="B74" i="2"/>
  <c r="B84" i="2"/>
  <c r="B86" i="2"/>
  <c r="B87" i="2"/>
  <c r="B66" i="2"/>
  <c r="B67" i="2"/>
  <c r="B68" i="2"/>
  <c r="B69" i="2"/>
  <c r="B70" i="2"/>
  <c r="B71" i="2"/>
  <c r="B61" i="2"/>
  <c r="B56" i="2"/>
  <c r="B55" i="2"/>
  <c r="B40" i="2"/>
  <c r="B41" i="2"/>
  <c r="B42" i="2"/>
  <c r="B43" i="2"/>
  <c r="B44" i="2"/>
  <c r="B45" i="2"/>
  <c r="B46" i="2"/>
  <c r="B47" i="2"/>
  <c r="B48" i="2"/>
  <c r="B49" i="2"/>
  <c r="B50" i="2"/>
  <c r="B51" i="2"/>
  <c r="B53" i="2"/>
  <c r="B52" i="2"/>
  <c r="B39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  <c r="B3" i="2"/>
  <c r="B4" i="2"/>
  <c r="I123" i="2"/>
  <c r="J123" i="2"/>
  <c r="B5" i="2"/>
  <c r="B37" i="2"/>
</calcChain>
</file>

<file path=xl/sharedStrings.xml><?xml version="1.0" encoding="utf-8"?>
<sst xmlns="http://schemas.openxmlformats.org/spreadsheetml/2006/main" count="238" uniqueCount="117">
  <si>
    <t>Date</t>
  </si>
  <si>
    <t>Time</t>
  </si>
  <si>
    <t>Departure/Arrival</t>
  </si>
  <si>
    <t>Location</t>
  </si>
  <si>
    <t>Check-in</t>
  </si>
  <si>
    <t>Check-out</t>
  </si>
  <si>
    <t>Accomodation</t>
  </si>
  <si>
    <t>Departure</t>
  </si>
  <si>
    <t>Arrival</t>
  </si>
  <si>
    <t>San Jose</t>
  </si>
  <si>
    <t>Overnight Trip</t>
  </si>
  <si>
    <t>La Fortuna</t>
  </si>
  <si>
    <t>Monteverde</t>
  </si>
  <si>
    <t>Manuel Antonio</t>
  </si>
  <si>
    <t>Mexico City</t>
  </si>
  <si>
    <t>$CAD</t>
  </si>
  <si>
    <t>Budget</t>
  </si>
  <si>
    <t>Total Forecast (Activities + Food)</t>
  </si>
  <si>
    <t>$ Available</t>
  </si>
  <si>
    <t>$ Actual Spent</t>
  </si>
  <si>
    <t>Day</t>
  </si>
  <si>
    <t>Activity</t>
  </si>
  <si>
    <t>Category</t>
  </si>
  <si>
    <t>Travel Time</t>
  </si>
  <si>
    <t>Forecast Cost (CRC)</t>
  </si>
  <si>
    <t>Forecast Cost ($CAD)</t>
  </si>
  <si>
    <t>Actual Cost (CRC)</t>
  </si>
  <si>
    <t>Actual Cost ($CAD)</t>
  </si>
  <si>
    <t>Notes</t>
  </si>
  <si>
    <t>Travel to San Jose</t>
  </si>
  <si>
    <t>Travel</t>
  </si>
  <si>
    <t>Sim Card x 2</t>
  </si>
  <si>
    <t>Food</t>
  </si>
  <si>
    <t>Arrive in San Jose</t>
  </si>
  <si>
    <t>Hotel</t>
  </si>
  <si>
    <t>Airbnb</t>
  </si>
  <si>
    <t>Breakfast</t>
  </si>
  <si>
    <t xml:space="preserve">Activity </t>
  </si>
  <si>
    <t>https://www.viator.com/en-CA/tours/San-Jose/Arenal-Volcano-Experience-Full-Day-tour-from-San-Jose/d793-62880P6</t>
  </si>
  <si>
    <t>Explore La Fortuna</t>
  </si>
  <si>
    <t>5min walk</t>
  </si>
  <si>
    <t>4hour shuttle bus</t>
  </si>
  <si>
    <t>Interbus</t>
  </si>
  <si>
    <t>2min walk</t>
  </si>
  <si>
    <t>20min bus</t>
  </si>
  <si>
    <t>Monteverde Cloud Forest (7am-4pm) (Sendero Bosque Nuboso/Cloud Forest Trail)</t>
  </si>
  <si>
    <t>Bus fare is 800CRC one way</t>
  </si>
  <si>
    <t>4min walk</t>
  </si>
  <si>
    <t>Dinner included in tour</t>
  </si>
  <si>
    <t>Lunch at Park Cafeteria</t>
  </si>
  <si>
    <t>Manuel Antonio Beach</t>
  </si>
  <si>
    <t>Bus from Manuel Antonio Park</t>
  </si>
  <si>
    <t>29 min walk</t>
  </si>
  <si>
    <t>24min walk</t>
  </si>
  <si>
    <t>Dinner</t>
  </si>
  <si>
    <t>Total</t>
  </si>
  <si>
    <t>3min walk</t>
  </si>
  <si>
    <t>Costa Rica</t>
  </si>
  <si>
    <t>SUM of Budget Cost ($CAD)</t>
  </si>
  <si>
    <t>SUM of Actual Cost ($CAD)</t>
  </si>
  <si>
    <t>Sum of Budget Cost ($CAD)</t>
  </si>
  <si>
    <t>Sum of Actual Cost ($CAD)</t>
  </si>
  <si>
    <t>Grand Total</t>
  </si>
  <si>
    <t/>
  </si>
  <si>
    <t>(blank)</t>
  </si>
  <si>
    <t>Day 0</t>
  </si>
  <si>
    <t>Day 1</t>
  </si>
  <si>
    <t>Day 2</t>
  </si>
  <si>
    <t>Day 3</t>
  </si>
  <si>
    <t>Day 4</t>
  </si>
  <si>
    <t>Day 5</t>
  </si>
  <si>
    <t>Day 6</t>
  </si>
  <si>
    <t>Day 7</t>
  </si>
  <si>
    <t>Day 8</t>
  </si>
  <si>
    <t>Crocodile Bridge</t>
  </si>
  <si>
    <t>Jaco Beach</t>
  </si>
  <si>
    <t>Flight Home</t>
  </si>
  <si>
    <t>*For 2 people</t>
  </si>
  <si>
    <t>Dinner at Mexico Airport (Salute Food &amp; Bar)</t>
  </si>
  <si>
    <t>Taxi to Hotel</t>
  </si>
  <si>
    <t>Lunch El Jardin Restaurante Atenas (Fri-Weds 12-9pm, Closed Thursday)</t>
  </si>
  <si>
    <t>Wander Downtown San Jose</t>
  </si>
  <si>
    <t>Dinner (At Airbnb) (Groceries)</t>
  </si>
  <si>
    <t>Lunch Restaurante Nuestra Tierra (7am-10pm/12am depending on the day)</t>
  </si>
  <si>
    <t>Lunch (Included in tour)</t>
  </si>
  <si>
    <t>Drop off at Hotel in La Fortuna</t>
  </si>
  <si>
    <t>Request the Tour drop-off to be in La Fortuna</t>
  </si>
  <si>
    <t>Dinner Tierra Mia Restaurante (12-9:30pm)</t>
  </si>
  <si>
    <t>Shuttle from La Fortuna to Monteverde 8am</t>
  </si>
  <si>
    <t>Lunch Raulito's Pollo Asado (8am-9:30pm, Sun 8am-3pm)</t>
  </si>
  <si>
    <t>Monteverde Cloud Forest (Taxi or book shuttle at Monteverde Info Center for 3USD/one way 1:20pm)</t>
  </si>
  <si>
    <t>Bus back to Santa Elena Area</t>
  </si>
  <si>
    <t>Optional Atenas</t>
  </si>
  <si>
    <t xml:space="preserve">Breakfast </t>
  </si>
  <si>
    <t>10min taxi</t>
  </si>
  <si>
    <t>Shuttle from Monteverde to Manuel Antonio 8:25am</t>
  </si>
  <si>
    <t>Lunch (Something quick)</t>
  </si>
  <si>
    <t>Dinner Emilio's Cafe (7am-9pm, Closed Tues)</t>
  </si>
  <si>
    <t>Breakfast (Soda El Angel Fri-Weds 6:30am-9pm, Closed Thurs)</t>
  </si>
  <si>
    <t>Manuel Antonio Tour (Pick-up from Hotel at 7:15am)</t>
  </si>
  <si>
    <t xml:space="preserve">Lounge at Playa Espadilla Norte </t>
  </si>
  <si>
    <t>Arenal Volcano Experience Full Day Tour from San Jose (Pick-up from Hotel at 6:20am)</t>
  </si>
  <si>
    <t>Sunset Sails Tours Afternoon Cruise (Pick-up from Hotel 1:20pm)</t>
  </si>
  <si>
    <t>10 min bus</t>
  </si>
  <si>
    <t>Taxi to La Paz Waterfalls Garden Nature Park</t>
  </si>
  <si>
    <t>La Paz Waterfalls Gardens Nature Park (8am-5pm)</t>
  </si>
  <si>
    <t>1h 23 minute taxi</t>
  </si>
  <si>
    <t>1h 30 minute taxi</t>
  </si>
  <si>
    <t>Taxi to Downtown San Jose</t>
  </si>
  <si>
    <t>Dinner Treehouse Restaurante (11:30am-10pm)</t>
  </si>
  <si>
    <t>Return to San Jose</t>
  </si>
  <si>
    <t>Lunch El Patio de Cafe Milagro (6:30am-9:30pm)</t>
  </si>
  <si>
    <t>Dinner Green Room (8am-11pm/12am depending on day)</t>
  </si>
  <si>
    <t>1h 23 min drive</t>
  </si>
  <si>
    <t>32min drive</t>
  </si>
  <si>
    <t>1h 22min drive</t>
  </si>
  <si>
    <t>If you have a car, consider making the following stops on the way back to San Jose. Interbus is an option for travel from Manuel Antonio to San Jose.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</si>
</sst>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164" formatCode="[$-1009]mmmm\ d\,\ yyyy"/>
    <numFmt numFmtId="165" formatCode="[$-F400]h:mm:ss\ AM/PM"/>
    <numFmt numFmtId="166" formatCode="[$₡]#,##0"/>
    <numFmt numFmtId="167" formatCode="&quot;$&quot;#,##0.00"/>
  </numFmts>
  <fonts count="10" x14ac:knownFonts="1">
    <font>
      <sz val="10"/>
      <color rgb="FF000000"/>
      <name val="Arial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u/>
      <sz val="10"/>
      <color theme="11"/>
      <name val="Arial"/>
      <family val="2"/>
      <scheme val="minor"/>
    </font>
    <font>
      <b/>
      <sz val="10"/>
      <color rgb="FF000000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EAD1DC"/>
        <bgColor rgb="FFEAD1DC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6AA84F"/>
        <bgColor rgb="FF6AA84F"/>
      </patternFill>
    </fill>
    <fill>
      <patternFill patternType="solid">
        <fgColor rgb="FFFF00FF"/>
        <bgColor rgb="FFFF00FF"/>
      </patternFill>
    </fill>
    <fill>
      <patternFill patternType="solid">
        <fgColor theme="0"/>
        <bgColor rgb="FFB3CEFA"/>
      </patternFill>
    </fill>
    <fill>
      <patternFill patternType="solid">
        <fgColor theme="0"/>
        <bgColor rgb="FFD9E6FC"/>
      </patternFill>
    </fill>
  </fills>
  <borders count="53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5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4">
    <xf numFmtId="0" fontId="0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169">
    <xf numFmtId="0" fontId="0" fillId="0" borderId="0" xfId="0" applyFont="1" applyAlignment="1"/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164" fontId="1" fillId="0" borderId="5" xfId="0" applyNumberFormat="1" applyFont="1" applyBorder="1" applyAlignment="1">
      <alignment horizontal="left" vertical="center"/>
    </xf>
    <xf numFmtId="165" fontId="1" fillId="3" borderId="6" xfId="0" applyNumberFormat="1" applyFont="1" applyFill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19" fontId="1" fillId="4" borderId="6" xfId="0" applyNumberFormat="1" applyFont="1" applyFill="1" applyBorder="1" applyAlignment="1">
      <alignment horizontal="left" vertical="center"/>
    </xf>
    <xf numFmtId="19" fontId="1" fillId="4" borderId="7" xfId="0" applyNumberFormat="1" applyFont="1" applyFill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165" fontId="1" fillId="3" borderId="6" xfId="0" applyNumberFormat="1" applyFont="1" applyFill="1" applyBorder="1" applyAlignment="1">
      <alignment horizontal="left" vertical="center"/>
    </xf>
    <xf numFmtId="19" fontId="1" fillId="4" borderId="6" xfId="0" applyNumberFormat="1" applyFont="1" applyFill="1" applyBorder="1" applyAlignment="1">
      <alignment horizontal="left" vertical="center"/>
    </xf>
    <xf numFmtId="19" fontId="1" fillId="4" borderId="7" xfId="0" applyNumberFormat="1" applyFont="1" applyFill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164" fontId="1" fillId="0" borderId="5" xfId="0" applyNumberFormat="1" applyFont="1" applyBorder="1" applyAlignment="1">
      <alignment horizontal="left" vertical="center"/>
    </xf>
    <xf numFmtId="0" fontId="2" fillId="4" borderId="6" xfId="0" applyFont="1" applyFill="1" applyBorder="1" applyAlignment="1">
      <alignment vertical="center" wrapText="1"/>
    </xf>
    <xf numFmtId="0" fontId="3" fillId="0" borderId="6" xfId="0" applyFont="1" applyBorder="1" applyAlignment="1">
      <alignment horizontal="left"/>
    </xf>
    <xf numFmtId="166" fontId="5" fillId="0" borderId="0" xfId="0" applyNumberFormat="1" applyFont="1"/>
    <xf numFmtId="0" fontId="3" fillId="5" borderId="6" xfId="0" applyFont="1" applyFill="1" applyBorder="1"/>
    <xf numFmtId="44" fontId="2" fillId="0" borderId="6" xfId="0" applyNumberFormat="1" applyFont="1" applyBorder="1" applyAlignment="1"/>
    <xf numFmtId="44" fontId="2" fillId="0" borderId="6" xfId="0" applyNumberFormat="1" applyFont="1" applyBorder="1"/>
    <xf numFmtId="0" fontId="3" fillId="5" borderId="8" xfId="0" applyFont="1" applyFill="1" applyBorder="1"/>
    <xf numFmtId="44" fontId="2" fillId="0" borderId="9" xfId="0" applyNumberFormat="1" applyFont="1" applyBorder="1"/>
    <xf numFmtId="0" fontId="6" fillId="5" borderId="6" xfId="0" applyFont="1" applyFill="1" applyBorder="1"/>
    <xf numFmtId="44" fontId="1" fillId="0" borderId="6" xfId="0" applyNumberFormat="1" applyFont="1" applyBorder="1"/>
    <xf numFmtId="0" fontId="3" fillId="6" borderId="10" xfId="0" applyFont="1" applyFill="1" applyBorder="1"/>
    <xf numFmtId="0" fontId="3" fillId="6" borderId="11" xfId="0" applyFont="1" applyFill="1" applyBorder="1"/>
    <xf numFmtId="0" fontId="3" fillId="6" borderId="11" xfId="0" applyFont="1" applyFill="1" applyBorder="1" applyAlignment="1"/>
    <xf numFmtId="167" fontId="3" fillId="6" borderId="11" xfId="0" applyNumberFormat="1" applyFont="1" applyFill="1" applyBorder="1"/>
    <xf numFmtId="166" fontId="3" fillId="6" borderId="11" xfId="0" applyNumberFormat="1" applyFont="1" applyFill="1" applyBorder="1" applyAlignment="1"/>
    <xf numFmtId="0" fontId="3" fillId="6" borderId="13" xfId="0" applyFont="1" applyFill="1" applyBorder="1" applyAlignment="1">
      <alignment wrapText="1"/>
    </xf>
    <xf numFmtId="1" fontId="2" fillId="4" borderId="14" xfId="0" applyNumberFormat="1" applyFont="1" applyFill="1" applyBorder="1" applyAlignment="1">
      <alignment horizontal="center" vertical="center"/>
    </xf>
    <xf numFmtId="164" fontId="2" fillId="4" borderId="15" xfId="0" applyNumberFormat="1" applyFont="1" applyFill="1" applyBorder="1" applyAlignment="1">
      <alignment horizontal="center" vertical="center"/>
    </xf>
    <xf numFmtId="165" fontId="2" fillId="4" borderId="16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vertical="center" wrapText="1"/>
    </xf>
    <xf numFmtId="0" fontId="1" fillId="4" borderId="16" xfId="0" applyFont="1" applyFill="1" applyBorder="1" applyAlignment="1">
      <alignment vertical="center"/>
    </xf>
    <xf numFmtId="0" fontId="2" fillId="4" borderId="16" xfId="0" applyFont="1" applyFill="1" applyBorder="1" applyAlignment="1">
      <alignment vertical="center" wrapText="1"/>
    </xf>
    <xf numFmtId="166" fontId="2" fillId="4" borderId="17" xfId="0" applyNumberFormat="1" applyFont="1" applyFill="1" applyBorder="1" applyAlignment="1">
      <alignment vertical="center"/>
    </xf>
    <xf numFmtId="44" fontId="2" fillId="4" borderId="16" xfId="0" applyNumberFormat="1" applyFont="1" applyFill="1" applyBorder="1" applyAlignment="1">
      <alignment vertical="center"/>
    </xf>
    <xf numFmtId="166" fontId="2" fillId="4" borderId="18" xfId="0" applyNumberFormat="1" applyFont="1" applyFill="1" applyBorder="1" applyAlignment="1">
      <alignment vertical="center" wrapText="1"/>
    </xf>
    <xf numFmtId="44" fontId="2" fillId="4" borderId="16" xfId="0" applyNumberFormat="1" applyFont="1" applyFill="1" applyBorder="1" applyAlignment="1">
      <alignment vertical="center" wrapText="1"/>
    </xf>
    <xf numFmtId="0" fontId="2" fillId="4" borderId="19" xfId="0" applyFont="1" applyFill="1" applyBorder="1" applyAlignment="1">
      <alignment vertical="center" wrapText="1"/>
    </xf>
    <xf numFmtId="1" fontId="2" fillId="4" borderId="20" xfId="0" applyNumberFormat="1" applyFont="1" applyFill="1" applyBorder="1" applyAlignment="1">
      <alignment horizontal="center" vertical="center"/>
    </xf>
    <xf numFmtId="164" fontId="2" fillId="4" borderId="21" xfId="0" applyNumberFormat="1" applyFont="1" applyFill="1" applyBorder="1" applyAlignment="1">
      <alignment horizontal="center" vertical="center"/>
    </xf>
    <xf numFmtId="165" fontId="2" fillId="4" borderId="6" xfId="0" applyNumberFormat="1" applyFont="1" applyFill="1" applyBorder="1" applyAlignment="1">
      <alignment horizontal="right" vertical="center"/>
    </xf>
    <xf numFmtId="0" fontId="1" fillId="4" borderId="6" xfId="0" applyFont="1" applyFill="1" applyBorder="1" applyAlignment="1">
      <alignment vertical="center" wrapText="1"/>
    </xf>
    <xf numFmtId="0" fontId="1" fillId="4" borderId="6" xfId="0" applyFont="1" applyFill="1" applyBorder="1" applyAlignment="1">
      <alignment vertical="center"/>
    </xf>
    <xf numFmtId="0" fontId="2" fillId="4" borderId="6" xfId="0" applyFont="1" applyFill="1" applyBorder="1" applyAlignment="1">
      <alignment vertical="center" wrapText="1"/>
    </xf>
    <xf numFmtId="166" fontId="2" fillId="4" borderId="7" xfId="0" applyNumberFormat="1" applyFont="1" applyFill="1" applyBorder="1" applyAlignment="1">
      <alignment vertical="center"/>
    </xf>
    <xf numFmtId="44" fontId="2" fillId="4" borderId="6" xfId="0" applyNumberFormat="1" applyFont="1" applyFill="1" applyBorder="1" applyAlignment="1">
      <alignment vertical="center"/>
    </xf>
    <xf numFmtId="166" fontId="2" fillId="4" borderId="5" xfId="0" applyNumberFormat="1" applyFont="1" applyFill="1" applyBorder="1" applyAlignment="1">
      <alignment vertical="center" wrapText="1"/>
    </xf>
    <xf numFmtId="44" fontId="2" fillId="4" borderId="6" xfId="0" applyNumberFormat="1" applyFont="1" applyFill="1" applyBorder="1" applyAlignment="1">
      <alignment vertical="center" wrapText="1"/>
    </xf>
    <xf numFmtId="0" fontId="2" fillId="4" borderId="22" xfId="0" applyFont="1" applyFill="1" applyBorder="1" applyAlignment="1">
      <alignment vertical="center" wrapText="1"/>
    </xf>
    <xf numFmtId="0" fontId="1" fillId="4" borderId="6" xfId="0" applyFont="1" applyFill="1" applyBorder="1" applyAlignment="1">
      <alignment vertical="center" wrapText="1"/>
    </xf>
    <xf numFmtId="166" fontId="2" fillId="4" borderId="7" xfId="0" applyNumberFormat="1" applyFont="1" applyFill="1" applyBorder="1" applyAlignment="1">
      <alignment vertical="center"/>
    </xf>
    <xf numFmtId="0" fontId="1" fillId="4" borderId="6" xfId="0" applyFont="1" applyFill="1" applyBorder="1" applyAlignment="1">
      <alignment vertical="center"/>
    </xf>
    <xf numFmtId="0" fontId="2" fillId="4" borderId="2" xfId="0" applyFont="1" applyFill="1" applyBorder="1"/>
    <xf numFmtId="0" fontId="2" fillId="4" borderId="22" xfId="0" applyFont="1" applyFill="1" applyBorder="1" applyAlignment="1">
      <alignment vertical="center" wrapText="1"/>
    </xf>
    <xf numFmtId="0" fontId="1" fillId="4" borderId="6" xfId="0" applyFont="1" applyFill="1" applyBorder="1"/>
    <xf numFmtId="165" fontId="2" fillId="4" borderId="6" xfId="0" applyNumberFormat="1" applyFont="1" applyFill="1" applyBorder="1" applyAlignment="1">
      <alignment horizontal="right" vertical="center"/>
    </xf>
    <xf numFmtId="0" fontId="1" fillId="4" borderId="6" xfId="0" applyFont="1" applyFill="1" applyBorder="1" applyAlignment="1"/>
    <xf numFmtId="166" fontId="2" fillId="4" borderId="5" xfId="0" applyNumberFormat="1" applyFont="1" applyFill="1" applyBorder="1" applyAlignment="1">
      <alignment vertical="center" wrapText="1"/>
    </xf>
    <xf numFmtId="1" fontId="2" fillId="4" borderId="24" xfId="0" applyNumberFormat="1" applyFont="1" applyFill="1" applyBorder="1" applyAlignment="1">
      <alignment horizontal="center" vertical="center"/>
    </xf>
    <xf numFmtId="165" fontId="2" fillId="4" borderId="25" xfId="0" applyNumberFormat="1" applyFont="1" applyFill="1" applyBorder="1" applyAlignment="1">
      <alignment horizontal="right" vertical="center"/>
    </xf>
    <xf numFmtId="0" fontId="2" fillId="4" borderId="25" xfId="0" applyFont="1" applyFill="1" applyBorder="1" applyAlignment="1">
      <alignment vertical="center" wrapText="1"/>
    </xf>
    <xf numFmtId="0" fontId="1" fillId="4" borderId="25" xfId="0" applyFont="1" applyFill="1" applyBorder="1" applyAlignment="1">
      <alignment vertical="center"/>
    </xf>
    <xf numFmtId="0" fontId="1" fillId="4" borderId="25" xfId="0" applyFont="1" applyFill="1" applyBorder="1" applyAlignment="1">
      <alignment vertical="center"/>
    </xf>
    <xf numFmtId="44" fontId="2" fillId="4" borderId="6" xfId="0" applyNumberFormat="1" applyFont="1" applyFill="1" applyBorder="1" applyAlignment="1">
      <alignment vertical="center" wrapText="1"/>
    </xf>
    <xf numFmtId="0" fontId="2" fillId="4" borderId="27" xfId="0" applyFont="1" applyFill="1" applyBorder="1" applyAlignment="1">
      <alignment vertical="center" wrapText="1"/>
    </xf>
    <xf numFmtId="164" fontId="2" fillId="4" borderId="15" xfId="0" applyNumberFormat="1" applyFont="1" applyFill="1" applyBorder="1" applyAlignment="1">
      <alignment horizontal="center" vertical="center"/>
    </xf>
    <xf numFmtId="165" fontId="2" fillId="4" borderId="16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vertical="center" wrapText="1"/>
    </xf>
    <xf numFmtId="166" fontId="2" fillId="4" borderId="17" xfId="0" applyNumberFormat="1" applyFont="1" applyFill="1" applyBorder="1" applyAlignment="1">
      <alignment vertical="center" wrapText="1"/>
    </xf>
    <xf numFmtId="166" fontId="2" fillId="4" borderId="18" xfId="0" applyNumberFormat="1" applyFont="1" applyFill="1" applyBorder="1" applyAlignment="1">
      <alignment vertical="center" wrapText="1"/>
    </xf>
    <xf numFmtId="0" fontId="2" fillId="4" borderId="6" xfId="0" applyFont="1" applyFill="1" applyBorder="1"/>
    <xf numFmtId="165" fontId="2" fillId="4" borderId="25" xfId="0" applyNumberFormat="1" applyFont="1" applyFill="1" applyBorder="1" applyAlignment="1">
      <alignment horizontal="right" vertical="center"/>
    </xf>
    <xf numFmtId="0" fontId="2" fillId="4" borderId="19" xfId="0" applyFont="1" applyFill="1" applyBorder="1" applyAlignment="1">
      <alignment vertical="center" wrapText="1"/>
    </xf>
    <xf numFmtId="0" fontId="2" fillId="4" borderId="2" xfId="0" applyFont="1" applyFill="1" applyBorder="1" applyAlignment="1"/>
    <xf numFmtId="0" fontId="4" fillId="0" borderId="0" xfId="0" applyFont="1" applyAlignment="1">
      <alignment wrapText="1"/>
    </xf>
    <xf numFmtId="1" fontId="2" fillId="4" borderId="20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right" vertical="center"/>
    </xf>
    <xf numFmtId="0" fontId="1" fillId="4" borderId="28" xfId="0" applyFont="1" applyFill="1" applyBorder="1" applyAlignment="1">
      <alignment vertical="center" wrapText="1"/>
    </xf>
    <xf numFmtId="0" fontId="2" fillId="4" borderId="28" xfId="0" applyFont="1" applyFill="1" applyBorder="1"/>
    <xf numFmtId="166" fontId="2" fillId="4" borderId="23" xfId="0" applyNumberFormat="1" applyFont="1" applyFill="1" applyBorder="1" applyAlignment="1">
      <alignment vertical="center"/>
    </xf>
    <xf numFmtId="44" fontId="2" fillId="4" borderId="28" xfId="0" applyNumberFormat="1" applyFont="1" applyFill="1" applyBorder="1" applyAlignment="1">
      <alignment vertical="center"/>
    </xf>
    <xf numFmtId="166" fontId="2" fillId="4" borderId="31" xfId="0" applyNumberFormat="1" applyFont="1" applyFill="1" applyBorder="1" applyAlignment="1">
      <alignment vertical="center"/>
    </xf>
    <xf numFmtId="44" fontId="2" fillId="4" borderId="9" xfId="0" applyNumberFormat="1" applyFont="1" applyFill="1" applyBorder="1" applyAlignment="1">
      <alignment vertical="center"/>
    </xf>
    <xf numFmtId="166" fontId="2" fillId="4" borderId="32" xfId="0" applyNumberFormat="1" applyFont="1" applyFill="1" applyBorder="1" applyAlignment="1">
      <alignment vertical="center" wrapText="1"/>
    </xf>
    <xf numFmtId="44" fontId="2" fillId="4" borderId="9" xfId="0" applyNumberFormat="1" applyFont="1" applyFill="1" applyBorder="1" applyAlignment="1">
      <alignment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8" xfId="0" applyFont="1" applyFill="1" applyBorder="1" applyAlignment="1"/>
    <xf numFmtId="44" fontId="2" fillId="4" borderId="6" xfId="0" applyNumberFormat="1" applyFont="1" applyFill="1" applyBorder="1" applyAlignment="1">
      <alignment vertical="center"/>
    </xf>
    <xf numFmtId="0" fontId="1" fillId="4" borderId="25" xfId="0" applyFont="1" applyFill="1" applyBorder="1" applyAlignment="1">
      <alignment vertical="center" wrapText="1"/>
    </xf>
    <xf numFmtId="166" fontId="2" fillId="4" borderId="26" xfId="0" applyNumberFormat="1" applyFont="1" applyFill="1" applyBorder="1" applyAlignment="1">
      <alignment vertical="center"/>
    </xf>
    <xf numFmtId="44" fontId="2" fillId="4" borderId="25" xfId="0" applyNumberFormat="1" applyFont="1" applyFill="1" applyBorder="1" applyAlignment="1">
      <alignment vertical="center"/>
    </xf>
    <xf numFmtId="166" fontId="2" fillId="4" borderId="37" xfId="0" applyNumberFormat="1" applyFont="1" applyFill="1" applyBorder="1" applyAlignment="1">
      <alignment vertical="center" wrapText="1"/>
    </xf>
    <xf numFmtId="44" fontId="2" fillId="4" borderId="25" xfId="0" applyNumberFormat="1" applyFont="1" applyFill="1" applyBorder="1" applyAlignment="1">
      <alignment vertical="center" wrapText="1"/>
    </xf>
    <xf numFmtId="0" fontId="2" fillId="4" borderId="27" xfId="0" applyFont="1" applyFill="1" applyBorder="1" applyAlignment="1">
      <alignment vertical="center" wrapText="1"/>
    </xf>
    <xf numFmtId="0" fontId="0" fillId="0" borderId="42" xfId="0" applyFont="1" applyBorder="1" applyAlignment="1"/>
    <xf numFmtId="0" fontId="0" fillId="0" borderId="42" xfId="0" pivotButton="1" applyFont="1" applyBorder="1" applyAlignment="1"/>
    <xf numFmtId="0" fontId="0" fillId="0" borderId="43" xfId="0" applyFont="1" applyBorder="1" applyAlignment="1"/>
    <xf numFmtId="0" fontId="0" fillId="0" borderId="44" xfId="0" applyFont="1" applyBorder="1" applyAlignment="1"/>
    <xf numFmtId="0" fontId="0" fillId="0" borderId="42" xfId="0" applyNumberFormat="1" applyFont="1" applyBorder="1" applyAlignment="1"/>
    <xf numFmtId="0" fontId="0" fillId="0" borderId="44" xfId="0" applyNumberFormat="1" applyFont="1" applyBorder="1" applyAlignment="1"/>
    <xf numFmtId="0" fontId="0" fillId="0" borderId="45" xfId="0" applyFont="1" applyBorder="1" applyAlignment="1"/>
    <xf numFmtId="0" fontId="0" fillId="0" borderId="45" xfId="0" applyNumberFormat="1" applyFont="1" applyBorder="1" applyAlignment="1"/>
    <xf numFmtId="0" fontId="0" fillId="0" borderId="46" xfId="0" applyNumberFormat="1" applyFont="1" applyBorder="1" applyAlignment="1"/>
    <xf numFmtId="0" fontId="0" fillId="0" borderId="47" xfId="0" applyFont="1" applyBorder="1" applyAlignment="1"/>
    <xf numFmtId="0" fontId="0" fillId="0" borderId="47" xfId="0" applyNumberFormat="1" applyFont="1" applyBorder="1" applyAlignment="1"/>
    <xf numFmtId="0" fontId="0" fillId="0" borderId="48" xfId="0" applyNumberFormat="1" applyFont="1" applyBorder="1" applyAlignment="1"/>
    <xf numFmtId="1" fontId="0" fillId="0" borderId="42" xfId="0" applyNumberFormat="1" applyFont="1" applyBorder="1" applyAlignment="1"/>
    <xf numFmtId="1" fontId="0" fillId="0" borderId="45" xfId="0" applyNumberFormat="1" applyFont="1" applyBorder="1" applyAlignment="1"/>
    <xf numFmtId="1" fontId="0" fillId="0" borderId="47" xfId="0" applyNumberFormat="1" applyFont="1" applyBorder="1" applyAlignment="1"/>
    <xf numFmtId="1" fontId="4" fillId="7" borderId="33" xfId="0" applyNumberFormat="1" applyFont="1" applyFill="1" applyBorder="1" applyAlignment="1">
      <alignment horizontal="center"/>
    </xf>
    <xf numFmtId="164" fontId="1" fillId="7" borderId="18" xfId="0" applyNumberFormat="1" applyFont="1" applyFill="1" applyBorder="1" applyAlignment="1">
      <alignment horizontal="center"/>
    </xf>
    <xf numFmtId="1" fontId="4" fillId="8" borderId="34" xfId="0" applyNumberFormat="1" applyFont="1" applyFill="1" applyBorder="1" applyAlignment="1">
      <alignment horizontal="center"/>
    </xf>
    <xf numFmtId="164" fontId="4" fillId="8" borderId="29" xfId="0" applyNumberFormat="1" applyFont="1" applyFill="1" applyBorder="1" applyAlignment="1">
      <alignment horizontal="center"/>
    </xf>
    <xf numFmtId="1" fontId="4" fillId="8" borderId="35" xfId="0" applyNumberFormat="1" applyFont="1" applyFill="1" applyBorder="1" applyAlignment="1">
      <alignment horizontal="center"/>
    </xf>
    <xf numFmtId="164" fontId="4" fillId="8" borderId="36" xfId="0" applyNumberFormat="1" applyFont="1" applyFill="1" applyBorder="1" applyAlignment="1">
      <alignment horizontal="center"/>
    </xf>
    <xf numFmtId="166" fontId="0" fillId="4" borderId="18" xfId="0" applyNumberFormat="1" applyFont="1" applyFill="1" applyBorder="1" applyAlignment="1">
      <alignment vertical="center" wrapText="1"/>
    </xf>
    <xf numFmtId="44" fontId="0" fillId="4" borderId="18" xfId="0" applyNumberFormat="1" applyFont="1" applyFill="1" applyBorder="1" applyAlignment="1">
      <alignment vertical="center" wrapText="1"/>
    </xf>
    <xf numFmtId="166" fontId="0" fillId="4" borderId="29" xfId="0" applyNumberFormat="1" applyFont="1" applyFill="1" applyBorder="1" applyAlignment="1">
      <alignment vertical="center" wrapText="1"/>
    </xf>
    <xf numFmtId="0" fontId="2" fillId="4" borderId="6" xfId="0" applyFont="1" applyFill="1" applyBorder="1" applyAlignment="1"/>
    <xf numFmtId="1" fontId="0" fillId="4" borderId="14" xfId="0" applyNumberFormat="1" applyFont="1" applyFill="1" applyBorder="1" applyAlignment="1">
      <alignment horizontal="center" vertical="center"/>
    </xf>
    <xf numFmtId="164" fontId="0" fillId="4" borderId="15" xfId="0" applyNumberFormat="1" applyFont="1" applyFill="1" applyBorder="1" applyAlignment="1">
      <alignment horizontal="center" vertical="center"/>
    </xf>
    <xf numFmtId="165" fontId="0" fillId="4" borderId="18" xfId="0" applyNumberFormat="1" applyFont="1" applyFill="1" applyBorder="1" applyAlignment="1">
      <alignment horizontal="right" vertical="center"/>
    </xf>
    <xf numFmtId="0" fontId="0" fillId="4" borderId="18" xfId="0" applyFont="1" applyFill="1" applyBorder="1" applyAlignment="1">
      <alignment vertical="center" wrapText="1"/>
    </xf>
    <xf numFmtId="0" fontId="0" fillId="4" borderId="16" xfId="0" applyFont="1" applyFill="1" applyBorder="1" applyAlignment="1">
      <alignment vertical="center" wrapText="1"/>
    </xf>
    <xf numFmtId="166" fontId="0" fillId="4" borderId="38" xfId="0" applyNumberFormat="1" applyFont="1" applyFill="1" applyBorder="1" applyAlignment="1">
      <alignment vertical="center" wrapText="1"/>
    </xf>
    <xf numFmtId="0" fontId="0" fillId="4" borderId="19" xfId="0" applyFont="1" applyFill="1" applyBorder="1" applyAlignment="1">
      <alignment vertical="center" wrapText="1"/>
    </xf>
    <xf numFmtId="1" fontId="0" fillId="4" borderId="20" xfId="0" applyNumberFormat="1" applyFont="1" applyFill="1" applyBorder="1" applyAlignment="1">
      <alignment horizontal="center" vertical="center"/>
    </xf>
    <xf numFmtId="164" fontId="0" fillId="4" borderId="32" xfId="0" applyNumberFormat="1" applyFont="1" applyFill="1" applyBorder="1" applyAlignment="1">
      <alignment horizontal="center" vertical="center"/>
    </xf>
    <xf numFmtId="165" fontId="0" fillId="4" borderId="6" xfId="0" applyNumberFormat="1" applyFont="1" applyFill="1" applyBorder="1" applyAlignment="1">
      <alignment horizontal="right" vertical="center"/>
    </xf>
    <xf numFmtId="0" fontId="0" fillId="4" borderId="6" xfId="0" applyFont="1" applyFill="1" applyBorder="1" applyAlignment="1">
      <alignment vertical="center" wrapText="1"/>
    </xf>
    <xf numFmtId="0" fontId="0" fillId="4" borderId="28" xfId="0" applyFont="1" applyFill="1" applyBorder="1" applyAlignment="1"/>
    <xf numFmtId="166" fontId="0" fillId="4" borderId="39" xfId="0" applyNumberFormat="1" applyFont="1" applyFill="1" applyBorder="1" applyAlignment="1">
      <alignment vertical="center"/>
    </xf>
    <xf numFmtId="0" fontId="0" fillId="4" borderId="22" xfId="0" applyFont="1" applyFill="1" applyBorder="1" applyAlignment="1">
      <alignment vertical="center" wrapText="1"/>
    </xf>
    <xf numFmtId="0" fontId="0" fillId="4" borderId="49" xfId="0" applyFont="1" applyFill="1" applyBorder="1" applyAlignment="1">
      <alignment vertical="center" wrapText="1"/>
    </xf>
    <xf numFmtId="0" fontId="0" fillId="4" borderId="29" xfId="0" applyFont="1" applyFill="1" applyBorder="1" applyAlignment="1">
      <alignment vertical="center" wrapText="1"/>
    </xf>
    <xf numFmtId="0" fontId="0" fillId="4" borderId="29" xfId="0" applyFont="1" applyFill="1" applyBorder="1" applyAlignment="1"/>
    <xf numFmtId="0" fontId="0" fillId="4" borderId="29" xfId="0" applyFont="1" applyFill="1" applyBorder="1" applyAlignment="1">
      <alignment vertical="center"/>
    </xf>
    <xf numFmtId="1" fontId="0" fillId="4" borderId="24" xfId="0" applyNumberFormat="1" applyFont="1" applyFill="1" applyBorder="1" applyAlignment="1">
      <alignment horizontal="center" vertical="center"/>
    </xf>
    <xf numFmtId="165" fontId="0" fillId="4" borderId="36" xfId="0" applyNumberFormat="1" applyFont="1" applyFill="1" applyBorder="1" applyAlignment="1">
      <alignment horizontal="right" vertical="center"/>
    </xf>
    <xf numFmtId="0" fontId="0" fillId="4" borderId="25" xfId="0" applyFont="1" applyFill="1" applyBorder="1" applyAlignment="1">
      <alignment vertical="center" wrapText="1"/>
    </xf>
    <xf numFmtId="0" fontId="0" fillId="4" borderId="25" xfId="0" applyFont="1" applyFill="1" applyBorder="1" applyAlignment="1">
      <alignment vertical="center"/>
    </xf>
    <xf numFmtId="0" fontId="0" fillId="4" borderId="27" xfId="0" applyFont="1" applyFill="1" applyBorder="1" applyAlignment="1">
      <alignment vertical="center" wrapText="1"/>
    </xf>
    <xf numFmtId="164" fontId="0" fillId="4" borderId="40" xfId="0" applyNumberFormat="1" applyFont="1" applyFill="1" applyBorder="1" applyAlignment="1">
      <alignment horizontal="center" vertical="center"/>
    </xf>
    <xf numFmtId="166" fontId="0" fillId="4" borderId="41" xfId="0" applyNumberFormat="1" applyFont="1" applyFill="1" applyBorder="1" applyAlignment="1">
      <alignment vertical="center"/>
    </xf>
    <xf numFmtId="0" fontId="9" fillId="0" borderId="0" xfId="0" applyFont="1" applyAlignment="1"/>
    <xf numFmtId="44" fontId="0" fillId="4" borderId="16" xfId="0" applyNumberFormat="1" applyFont="1" applyFill="1" applyBorder="1" applyAlignment="1">
      <alignment vertical="center" wrapText="1"/>
    </xf>
    <xf numFmtId="44" fontId="0" fillId="4" borderId="6" xfId="0" applyNumberFormat="1" applyFont="1" applyFill="1" applyBorder="1" applyAlignment="1">
      <alignment vertical="center" wrapText="1"/>
    </xf>
    <xf numFmtId="44" fontId="0" fillId="4" borderId="25" xfId="0" applyNumberFormat="1" applyFont="1" applyFill="1" applyBorder="1" applyAlignment="1">
      <alignment vertical="center" wrapText="1"/>
    </xf>
    <xf numFmtId="166" fontId="0" fillId="4" borderId="5" xfId="0" applyNumberFormat="1" applyFont="1" applyFill="1" applyBorder="1" applyAlignment="1">
      <alignment vertical="center" wrapText="1"/>
    </xf>
    <xf numFmtId="44" fontId="0" fillId="4" borderId="5" xfId="0" applyNumberFormat="1" applyFont="1" applyFill="1" applyBorder="1" applyAlignment="1">
      <alignment vertical="center" wrapText="1"/>
    </xf>
    <xf numFmtId="166" fontId="0" fillId="4" borderId="40" xfId="0" applyNumberFormat="1" applyFont="1" applyFill="1" applyBorder="1" applyAlignment="1">
      <alignment vertical="center" wrapText="1"/>
    </xf>
    <xf numFmtId="44" fontId="0" fillId="4" borderId="40" xfId="0" applyNumberFormat="1" applyFont="1" applyFill="1" applyBorder="1" applyAlignment="1">
      <alignment vertical="center" wrapText="1"/>
    </xf>
    <xf numFmtId="0" fontId="4" fillId="7" borderId="51" xfId="0" applyFont="1" applyFill="1" applyBorder="1" applyAlignment="1">
      <alignment horizontal="center"/>
    </xf>
    <xf numFmtId="0" fontId="2" fillId="0" borderId="50" xfId="0" applyFont="1" applyBorder="1" applyAlignment="1">
      <alignment vertical="center" wrapText="1"/>
    </xf>
    <xf numFmtId="0" fontId="1" fillId="0" borderId="50" xfId="0" applyFont="1" applyBorder="1" applyAlignment="1">
      <alignment vertical="center"/>
    </xf>
    <xf numFmtId="166" fontId="2" fillId="0" borderId="50" xfId="0" applyNumberFormat="1" applyFont="1" applyBorder="1" applyAlignment="1">
      <alignment vertical="center" wrapText="1"/>
    </xf>
    <xf numFmtId="44" fontId="2" fillId="0" borderId="50" xfId="0" applyNumberFormat="1" applyFont="1" applyBorder="1" applyAlignment="1">
      <alignment vertical="center" wrapText="1"/>
    </xf>
    <xf numFmtId="0" fontId="2" fillId="0" borderId="52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7" fillId="0" borderId="12" xfId="0" applyFont="1" applyBorder="1"/>
    <xf numFmtId="0" fontId="7" fillId="0" borderId="28" xfId="0" applyFont="1" applyBorder="1"/>
    <xf numFmtId="164" fontId="1" fillId="8" borderId="29" xfId="0" applyNumberFormat="1" applyFont="1" applyFill="1" applyBorder="1" applyAlignment="1">
      <alignment horizontal="center"/>
    </xf>
    <xf numFmtId="0" fontId="6" fillId="4" borderId="6" xfId="0" applyFont="1" applyFill="1" applyBorder="1" applyAlignment="1">
      <alignment vertical="center" wrapText="1"/>
    </xf>
  </cellXfs>
  <cellStyles count="4">
    <cellStyle name="Followed Hyperlink" xfId="1" builtinId="9" hidden="1"/>
    <cellStyle name="Followed Hyperlink" xfId="2" builtinId="9" hidden="1"/>
    <cellStyle name="Followed Hyperlink" xfId="3" builtinId="9" hidden="1"/>
    <cellStyle name="Normal" xfId="0" builtinId="0"/>
  </cellStyles>
  <dxfs count="22"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8F0FE"/>
          <bgColor rgb="FFE8F0FE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ACC9FE"/>
          <bgColor rgb="FFACC9FE"/>
        </patternFill>
      </fill>
    </dxf>
    <dxf>
      <fill>
        <patternFill patternType="solid">
          <fgColor rgb="FF5B95F9"/>
          <bgColor rgb="FF5B95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C4E2A0"/>
          <bgColor rgb="FFC4E2A0"/>
        </patternFill>
      </fill>
    </dxf>
    <dxf>
      <fill>
        <patternFill patternType="solid">
          <fgColor rgb="FF8BC34A"/>
          <bgColor rgb="FF8BC34A"/>
        </patternFill>
      </fill>
    </dxf>
  </dxfs>
  <tableStyles count="8" defaultPivotStyle="PivotStyleMedium7">
    <tableStyle name="Costa Rica-style" pivot="0" count="4">
      <tableStyleElement type="headerRow" dxfId="21"/>
      <tableStyleElement type="totalRow" dxfId="20"/>
      <tableStyleElement type="firstRowStripe" dxfId="19"/>
      <tableStyleElement type="secondRowStripe" dxfId="18"/>
    </tableStyle>
    <tableStyle name="Costa Rica-style 2" pivot="0" count="2">
      <tableStyleElement type="firstRowStripe" dxfId="17"/>
      <tableStyleElement type="secondRowStripe" dxfId="16"/>
    </tableStyle>
    <tableStyle name="Mexico-style" pivot="0" count="4">
      <tableStyleElement type="headerRow" dxfId="15"/>
      <tableStyleElement type="totalRow" dxfId="14"/>
      <tableStyleElement type="firstRowStripe" dxfId="13"/>
      <tableStyleElement type="secondRowStripe" dxfId="12"/>
    </tableStyle>
    <tableStyle name="Misc-style" pivot="0" count="2">
      <tableStyleElement type="firstRowStripe" dxfId="11"/>
      <tableStyleElement type="secondRowStripe" dxfId="10"/>
    </tableStyle>
    <tableStyle name="Portugal old-style" pivot="0" count="2">
      <tableStyleElement type="firstRowStripe" dxfId="9"/>
      <tableStyleElement type="secondRowStripe" dxfId="8"/>
    </tableStyle>
    <tableStyle name="Portugal old-style 2" pivot="0" count="4">
      <tableStyleElement type="headerRow" dxfId="7"/>
      <tableStyleElement type="totalRow" dxfId="6"/>
      <tableStyleElement type="firstRowStripe" dxfId="5"/>
      <tableStyleElement type="secondRowStripe" dxfId="4"/>
    </tableStyle>
    <tableStyle name="Portugal old-style 3" pivot="0" count="2">
      <tableStyleElement type="firstRowStripe" dxfId="3"/>
      <tableStyleElement type="secondRowStripe" dxfId="2"/>
    </tableStyle>
    <tableStyle name="Portugal old-style 4" pivot="0" count="2"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pivotCacheDefinition" Target="pivotCache/pivotCacheDefinition1.xml"/><Relationship Id="rId12" Type="http://customschemas.google.com/relationships/workbookmetadata" Target="metadata"/><Relationship Id="rId13" Type="http://schemas.openxmlformats.org/officeDocument/2006/relationships/theme" Target="theme/theme1.xml"/><Relationship Id="rId14" Type="http://schemas.openxmlformats.org/officeDocument/2006/relationships/styles" Target="styles.xml"/><Relationship Id="rId15" Type="http://schemas.openxmlformats.org/officeDocument/2006/relationships/sharedStrings" Target="sharedStrings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OnLoad="1" refreshedBy="Microsoft Office User" refreshedDate="45458.750371875001" refreshedVersion="4" recordCount="115">
  <cacheSource type="worksheet">
    <worksheetSource ref="A7:K122" sheet="Costa Rica"/>
  </cacheSource>
  <cacheFields count="11">
    <cacheField name="Day" numFmtId="1">
      <sharedItems containsSemiMixedTypes="0" containsString="0" containsNumber="1" containsInteger="1" minValue="0" maxValue="10" count="11">
        <n v="0"/>
        <n v="1"/>
        <n v="2"/>
        <n v="3"/>
        <n v="4"/>
        <n v="5"/>
        <n v="6"/>
        <n v="7"/>
        <n v="8" u="1"/>
        <n v="9" u="1"/>
        <n v="10" u="1"/>
      </sharedItems>
    </cacheField>
    <cacheField name="Date" numFmtId="164">
      <sharedItems/>
    </cacheField>
    <cacheField name="Time" numFmtId="165">
      <sharedItems containsSemiMixedTypes="0" containsNonDate="0" containsDate="1" containsString="0" minDate="1899-12-30T00:00:00" maxDate="1899-12-30T22:00:00"/>
    </cacheField>
    <cacheField name="Activity" numFmtId="0">
      <sharedItems containsBlank="1"/>
    </cacheField>
    <cacheField name="Category" numFmtId="0">
      <sharedItems containsBlank="1" count="6">
        <s v="Travel"/>
        <m/>
        <s v="Food"/>
        <s v="Accomodation"/>
        <s v="Activity "/>
        <s v="Activity"/>
      </sharedItems>
    </cacheField>
    <cacheField name="Travel Time" numFmtId="0">
      <sharedItems containsBlank="1"/>
    </cacheField>
    <cacheField name="Forecast Cost (CRC)" numFmtId="166">
      <sharedItems containsString="0" containsBlank="1" containsNumber="1" minValue="0" maxValue="800000"/>
    </cacheField>
    <cacheField name="Forecast Cost ($CAD)" numFmtId="44">
      <sharedItems containsString="0" containsBlank="1" containsNumber="1" minValue="0" maxValue="2080"/>
    </cacheField>
    <cacheField name="Actual Cost (CRC)" numFmtId="166">
      <sharedItems containsNonDate="0" containsString="0" containsBlank="1"/>
    </cacheField>
    <cacheField name="Actual Cost ($CAD)" numFmtId="44">
      <sharedItems containsString="0" containsBlank="1" containsNumber="1" containsInteger="1" minValue="0" maxValue="0"/>
    </cacheField>
    <cacheField name="Note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15">
  <r>
    <x v="0"/>
    <s v="Day 0"/>
    <d v="1899-12-30T08:00:00"/>
    <s v="Travel to San Jose"/>
    <x v="0"/>
    <m/>
    <n v="800000"/>
    <n v="2080"/>
    <m/>
    <n v="0"/>
    <m/>
  </r>
  <r>
    <x v="0"/>
    <s v="Day 0"/>
    <d v="1899-12-30T09:00:00"/>
    <s v="Sim Card x 2"/>
    <x v="0"/>
    <m/>
    <n v="20000"/>
    <n v="52"/>
    <m/>
    <n v="0"/>
    <m/>
  </r>
  <r>
    <x v="0"/>
    <s v="Day 0"/>
    <d v="1899-12-30T10:00:00"/>
    <m/>
    <x v="1"/>
    <m/>
    <m/>
    <n v="0"/>
    <m/>
    <n v="0"/>
    <m/>
  </r>
  <r>
    <x v="0"/>
    <s v="Day 0"/>
    <d v="1899-12-30T11:00:00"/>
    <m/>
    <x v="1"/>
    <m/>
    <m/>
    <n v="0"/>
    <m/>
    <n v="0"/>
    <m/>
  </r>
  <r>
    <x v="0"/>
    <s v="Day 0"/>
    <d v="1899-12-30T12:00:00"/>
    <m/>
    <x v="1"/>
    <m/>
    <m/>
    <n v="0"/>
    <m/>
    <n v="0"/>
    <m/>
  </r>
  <r>
    <x v="0"/>
    <s v="Day 0"/>
    <d v="1899-12-30T13:00:00"/>
    <m/>
    <x v="1"/>
    <m/>
    <m/>
    <n v="0"/>
    <m/>
    <n v="0"/>
    <m/>
  </r>
  <r>
    <x v="0"/>
    <s v="Day 0"/>
    <d v="1899-12-30T14:00:00"/>
    <m/>
    <x v="1"/>
    <m/>
    <m/>
    <n v="0"/>
    <m/>
    <n v="0"/>
    <m/>
  </r>
  <r>
    <x v="0"/>
    <s v="Day 0"/>
    <d v="1899-12-30T15:00:00"/>
    <m/>
    <x v="1"/>
    <m/>
    <m/>
    <n v="0"/>
    <m/>
    <m/>
    <m/>
  </r>
  <r>
    <x v="0"/>
    <s v="Day 0"/>
    <d v="1899-12-30T16:00:00"/>
    <m/>
    <x v="1"/>
    <m/>
    <m/>
    <n v="0"/>
    <m/>
    <n v="0"/>
    <m/>
  </r>
  <r>
    <x v="0"/>
    <s v="Day 0"/>
    <d v="1899-12-30T17:00:00"/>
    <s v="Dinner at Mexico Airport (Salute Food &amp; Bar)"/>
    <x v="2"/>
    <m/>
    <n v="8000"/>
    <n v="20.8"/>
    <m/>
    <n v="0"/>
    <m/>
  </r>
  <r>
    <x v="0"/>
    <s v="Day 0"/>
    <d v="1899-12-30T18:00:00"/>
    <m/>
    <x v="1"/>
    <m/>
    <m/>
    <n v="0"/>
    <m/>
    <n v="0"/>
    <m/>
  </r>
  <r>
    <x v="0"/>
    <s v="Day 0"/>
    <d v="1899-12-30T19:00:00"/>
    <m/>
    <x v="1"/>
    <m/>
    <m/>
    <n v="0"/>
    <m/>
    <n v="0"/>
    <m/>
  </r>
  <r>
    <x v="0"/>
    <s v="Day 0"/>
    <d v="1899-12-30T00:00:00"/>
    <s v="Arrive in San Jose"/>
    <x v="0"/>
    <m/>
    <n v="0"/>
    <n v="0"/>
    <m/>
    <n v="0"/>
    <m/>
  </r>
  <r>
    <x v="0"/>
    <s v="Day 0"/>
    <d v="1899-12-30T00:00:00"/>
    <s v="Taxi to Hotel"/>
    <x v="0"/>
    <m/>
    <n v="20000"/>
    <n v="52"/>
    <m/>
    <n v="0"/>
    <m/>
  </r>
  <r>
    <x v="0"/>
    <s v="Day 0"/>
    <d v="1899-12-30T00:00:00"/>
    <s v="Hotel"/>
    <x v="3"/>
    <m/>
    <n v="40000"/>
    <n v="104"/>
    <m/>
    <n v="0"/>
    <m/>
  </r>
  <r>
    <x v="1"/>
    <s v="Day 1"/>
    <d v="1899-12-30T08:00:00"/>
    <s v="Breakfast "/>
    <x v="2"/>
    <m/>
    <n v="8000"/>
    <n v="20.8"/>
    <m/>
    <n v="0"/>
    <m/>
  </r>
  <r>
    <x v="1"/>
    <s v="Day 1"/>
    <d v="1899-12-30T09:00:00"/>
    <s v="Taxi to La Paz Waterfalls Garden Nature Park"/>
    <x v="0"/>
    <s v="1h 23 minute taxi"/>
    <n v="20000"/>
    <n v="52"/>
    <m/>
    <n v="0"/>
    <m/>
  </r>
  <r>
    <x v="1"/>
    <s v="Day 1"/>
    <d v="1899-12-30T10:00:00"/>
    <s v="La Paz Waterfalls Gardens Nature Park (8am-5pm)"/>
    <x v="4"/>
    <m/>
    <n v="52000"/>
    <n v="135.19999999999999"/>
    <m/>
    <n v="0"/>
    <m/>
  </r>
  <r>
    <x v="1"/>
    <s v="Day 1"/>
    <d v="1899-12-30T11:00:00"/>
    <m/>
    <x v="1"/>
    <m/>
    <m/>
    <n v="0"/>
    <m/>
    <n v="0"/>
    <m/>
  </r>
  <r>
    <x v="1"/>
    <s v="Day 1"/>
    <d v="1899-12-30T12:00:00"/>
    <m/>
    <x v="1"/>
    <m/>
    <m/>
    <n v="0"/>
    <m/>
    <n v="0"/>
    <m/>
  </r>
  <r>
    <x v="1"/>
    <s v="Day 1"/>
    <d v="1899-12-30T13:00:00"/>
    <m/>
    <x v="1"/>
    <m/>
    <m/>
    <n v="0"/>
    <m/>
    <n v="0"/>
    <m/>
  </r>
  <r>
    <x v="1"/>
    <s v="Day 1"/>
    <d v="1899-12-30T14:00:00"/>
    <s v="Taxi to Downtown San Jose"/>
    <x v="0"/>
    <s v="1h 30 minute taxi"/>
    <n v="20000"/>
    <n v="52"/>
    <m/>
    <n v="0"/>
    <m/>
  </r>
  <r>
    <x v="1"/>
    <s v="Day 1"/>
    <d v="1899-12-30T15:00:00"/>
    <s v="Lunch Restaurante Nuestra Tierra (7am-10pm/12am depending on the day)"/>
    <x v="2"/>
    <m/>
    <n v="25000"/>
    <n v="65"/>
    <m/>
    <n v="0"/>
    <m/>
  </r>
  <r>
    <x v="1"/>
    <s v="Day 1"/>
    <d v="1899-12-30T16:00:00"/>
    <s v="Wander Downtown San Jose"/>
    <x v="5"/>
    <m/>
    <n v="0"/>
    <n v="0"/>
    <m/>
    <n v="0"/>
    <m/>
  </r>
  <r>
    <x v="1"/>
    <s v="Day 1"/>
    <d v="1899-12-30T17:00:00"/>
    <m/>
    <x v="1"/>
    <m/>
    <m/>
    <n v="0"/>
    <m/>
    <n v="0"/>
    <m/>
  </r>
  <r>
    <x v="1"/>
    <s v="Day 1"/>
    <d v="1899-12-30T18:00:00"/>
    <s v="Dinner"/>
    <x v="2"/>
    <m/>
    <n v="20000"/>
    <n v="52"/>
    <m/>
    <n v="0"/>
    <m/>
  </r>
  <r>
    <x v="1"/>
    <s v="Day 1"/>
    <d v="1899-12-30T19:00:00"/>
    <m/>
    <x v="1"/>
    <m/>
    <m/>
    <n v="0"/>
    <m/>
    <n v="0"/>
    <m/>
  </r>
  <r>
    <x v="1"/>
    <s v="Day 1"/>
    <d v="1899-12-30T20:00:00"/>
    <m/>
    <x v="1"/>
    <m/>
    <m/>
    <n v="0"/>
    <m/>
    <n v="0"/>
    <m/>
  </r>
  <r>
    <x v="1"/>
    <s v="Day 1"/>
    <d v="1899-12-30T21:00:00"/>
    <m/>
    <x v="1"/>
    <m/>
    <m/>
    <n v="0"/>
    <m/>
    <n v="0"/>
    <m/>
  </r>
  <r>
    <x v="1"/>
    <s v="Day 1"/>
    <d v="1899-12-30T22:00:00"/>
    <s v="Hotel"/>
    <x v="3"/>
    <m/>
    <n v="40000"/>
    <n v="104"/>
    <m/>
    <n v="0"/>
    <m/>
  </r>
  <r>
    <x v="2"/>
    <s v="Day 2"/>
    <d v="1899-12-30T05:30:00"/>
    <s v="Breakfast"/>
    <x v="2"/>
    <m/>
    <n v="8000"/>
    <n v="20.8"/>
    <m/>
    <n v="0"/>
    <m/>
  </r>
  <r>
    <x v="2"/>
    <s v="Day 2"/>
    <d v="1899-12-30T06:00:00"/>
    <m/>
    <x v="1"/>
    <m/>
    <m/>
    <m/>
    <m/>
    <n v="0"/>
    <m/>
  </r>
  <r>
    <x v="2"/>
    <s v="Day 2"/>
    <d v="1899-12-30T06:30:00"/>
    <s v="Arenal Volcano Experience Full Day Tour from San Jose (Pick-up from Hotel at 6:20am)"/>
    <x v="5"/>
    <m/>
    <n v="166338.46153846156"/>
    <n v="432.48"/>
    <m/>
    <n v="0"/>
    <s v="https://www.viator.com/en-CA/tours/San-Jose/Arenal-Volcano-Experience-Full-Day-tour-from-San-Jose/d793-62880P6"/>
  </r>
  <r>
    <x v="2"/>
    <s v="Day 2"/>
    <d v="1899-12-30T10:00:00"/>
    <m/>
    <x v="1"/>
    <m/>
    <m/>
    <n v="0"/>
    <m/>
    <n v="0"/>
    <m/>
  </r>
  <r>
    <x v="2"/>
    <s v="Day 2"/>
    <d v="1899-12-30T11:00:00"/>
    <m/>
    <x v="1"/>
    <m/>
    <m/>
    <n v="0"/>
    <m/>
    <n v="0"/>
    <m/>
  </r>
  <r>
    <x v="2"/>
    <s v="Day 2"/>
    <d v="1899-12-30T12:00:00"/>
    <s v="Lunch (Included in tour)"/>
    <x v="2"/>
    <m/>
    <n v="0"/>
    <n v="0"/>
    <m/>
    <n v="0"/>
    <m/>
  </r>
  <r>
    <x v="2"/>
    <s v="Day 2"/>
    <d v="1899-12-30T13:00:00"/>
    <m/>
    <x v="1"/>
    <m/>
    <m/>
    <n v="0"/>
    <m/>
    <n v="0"/>
    <m/>
  </r>
  <r>
    <x v="2"/>
    <s v="Day 2"/>
    <d v="1899-12-30T14:00:00"/>
    <m/>
    <x v="1"/>
    <m/>
    <m/>
    <n v="0"/>
    <m/>
    <m/>
    <m/>
  </r>
  <r>
    <x v="2"/>
    <s v="Day 2"/>
    <d v="1899-12-30T15:00:00"/>
    <m/>
    <x v="1"/>
    <m/>
    <m/>
    <n v="0"/>
    <m/>
    <n v="0"/>
    <m/>
  </r>
  <r>
    <x v="2"/>
    <s v="Day 2"/>
    <d v="1899-12-30T16:00:00"/>
    <m/>
    <x v="1"/>
    <m/>
    <m/>
    <n v="0"/>
    <m/>
    <n v="0"/>
    <m/>
  </r>
  <r>
    <x v="2"/>
    <s v="Day 2"/>
    <d v="1899-12-30T17:00:00"/>
    <s v="Drop off at Hotel in La Fortuna"/>
    <x v="0"/>
    <m/>
    <n v="0"/>
    <n v="0"/>
    <m/>
    <n v="0"/>
    <s v="Request the Tour drop-off to be in La Fortuna"/>
  </r>
  <r>
    <x v="2"/>
    <s v="Day 2"/>
    <d v="1899-12-30T18:00:00"/>
    <s v="Explore La Fortuna"/>
    <x v="5"/>
    <m/>
    <n v="0"/>
    <n v="0"/>
    <m/>
    <n v="0"/>
    <m/>
  </r>
  <r>
    <x v="2"/>
    <s v="Day 2"/>
    <d v="1899-12-30T19:00:00"/>
    <s v="Dinner Tierra Mia Restaurante (12-9:30pm)"/>
    <x v="2"/>
    <s v="5min walk"/>
    <n v="20000"/>
    <n v="52"/>
    <m/>
    <n v="0"/>
    <m/>
  </r>
  <r>
    <x v="2"/>
    <s v="Day 2"/>
    <d v="1899-12-30T20:00:00"/>
    <m/>
    <x v="1"/>
    <m/>
    <m/>
    <n v="0"/>
    <m/>
    <n v="0"/>
    <m/>
  </r>
  <r>
    <x v="2"/>
    <s v="Day 2"/>
    <d v="1899-12-30T21:00:00"/>
    <m/>
    <x v="1"/>
    <m/>
    <m/>
    <n v="0"/>
    <m/>
    <n v="0"/>
    <m/>
  </r>
  <r>
    <x v="2"/>
    <s v="Day 2"/>
    <d v="1899-12-30T22:00:00"/>
    <s v="Hotel"/>
    <x v="3"/>
    <s v="5min walk"/>
    <n v="40000"/>
    <n v="104"/>
    <m/>
    <n v="0"/>
    <m/>
  </r>
  <r>
    <x v="3"/>
    <s v="Day 3"/>
    <d v="1899-12-30T07:00:00"/>
    <s v="Breakfast"/>
    <x v="2"/>
    <m/>
    <n v="8000"/>
    <n v="20.8"/>
    <m/>
    <n v="0"/>
    <m/>
  </r>
  <r>
    <x v="3"/>
    <s v="Day 3"/>
    <d v="1899-12-30T07:30:00"/>
    <m/>
    <x v="1"/>
    <m/>
    <n v="0"/>
    <m/>
    <m/>
    <n v="0"/>
    <m/>
  </r>
  <r>
    <x v="3"/>
    <s v="Day 3"/>
    <d v="1899-12-30T08:00:00"/>
    <s v="Shuttle from La Fortuna to Monteverde 8am"/>
    <x v="0"/>
    <s v="4hour shuttle bus"/>
    <n v="80000"/>
    <n v="208"/>
    <m/>
    <n v="0"/>
    <s v="Interbus"/>
  </r>
  <r>
    <x v="3"/>
    <s v="Day 3"/>
    <d v="1899-12-30T09:00:00"/>
    <m/>
    <x v="1"/>
    <m/>
    <m/>
    <n v="0"/>
    <m/>
    <n v="0"/>
    <m/>
  </r>
  <r>
    <x v="3"/>
    <s v="Day 3"/>
    <d v="1899-12-30T10:00:00"/>
    <m/>
    <x v="1"/>
    <m/>
    <m/>
    <n v="0"/>
    <m/>
    <n v="0"/>
    <m/>
  </r>
  <r>
    <x v="3"/>
    <s v="Day 3"/>
    <d v="1899-12-30T11:00:00"/>
    <m/>
    <x v="1"/>
    <m/>
    <m/>
    <n v="0"/>
    <m/>
    <n v="0"/>
    <m/>
  </r>
  <r>
    <x v="3"/>
    <s v="Day 3"/>
    <d v="1899-12-30T12:00:00"/>
    <s v="Lunch Raulito's Pollo Asado (8am-9:30pm, Sun 8am-3pm)"/>
    <x v="2"/>
    <s v="2min walk"/>
    <n v="6000"/>
    <n v="15.6"/>
    <m/>
    <n v="0"/>
    <m/>
  </r>
  <r>
    <x v="3"/>
    <s v="Day 3"/>
    <d v="1899-12-30T13:00:00"/>
    <s v="Monteverde Cloud Forest (Taxi or book shuttle at Monteverde Info Center for 3USD/one way 1:20pm)"/>
    <x v="0"/>
    <s v="10min taxi"/>
    <n v="8000"/>
    <n v="20.8"/>
    <m/>
    <m/>
    <m/>
  </r>
  <r>
    <x v="3"/>
    <s v="Day 3"/>
    <d v="1899-12-30T13:30:00"/>
    <s v="Monteverde Cloud Forest (7am-4pm) (Sendero Bosque Nuboso/Cloud Forest Trail)"/>
    <x v="5"/>
    <m/>
    <n v="30000"/>
    <n v="78"/>
    <m/>
    <n v="0"/>
    <m/>
  </r>
  <r>
    <x v="3"/>
    <s v="Day 3"/>
    <d v="1899-12-30T14:00:00"/>
    <m/>
    <x v="1"/>
    <m/>
    <m/>
    <n v="0"/>
    <m/>
    <n v="0"/>
    <m/>
  </r>
  <r>
    <x v="3"/>
    <s v="Day 3"/>
    <d v="1899-12-30T15:00:00"/>
    <m/>
    <x v="1"/>
    <m/>
    <m/>
    <n v="0"/>
    <m/>
    <n v="0"/>
    <m/>
  </r>
  <r>
    <x v="3"/>
    <s v="Day 3"/>
    <d v="1899-12-30T16:00:00"/>
    <s v="Bus back to Santa Elena Area"/>
    <x v="0"/>
    <s v="20min bus"/>
    <n v="1600"/>
    <n v="4.16"/>
    <m/>
    <n v="0"/>
    <s v="Bus fare is 800CRC one way"/>
  </r>
  <r>
    <x v="3"/>
    <s v="Day 3"/>
    <d v="1899-12-30T17:00:00"/>
    <m/>
    <x v="1"/>
    <m/>
    <m/>
    <n v="0"/>
    <m/>
    <n v="0"/>
    <m/>
  </r>
  <r>
    <x v="3"/>
    <s v="Day 3"/>
    <d v="1899-12-30T18:00:00"/>
    <s v="Dinner Treehouse Restaurante (11:30am-10pm)"/>
    <x v="2"/>
    <s v="5min walk"/>
    <n v="35000"/>
    <n v="91"/>
    <m/>
    <n v="0"/>
    <m/>
  </r>
  <r>
    <x v="3"/>
    <s v="Day 3"/>
    <d v="1899-12-30T19:00:00"/>
    <m/>
    <x v="1"/>
    <m/>
    <m/>
    <n v="0"/>
    <m/>
    <n v="0"/>
    <m/>
  </r>
  <r>
    <x v="3"/>
    <s v="Day 3"/>
    <d v="1899-12-30T20:00:00"/>
    <m/>
    <x v="1"/>
    <m/>
    <m/>
    <n v="0"/>
    <m/>
    <n v="0"/>
    <m/>
  </r>
  <r>
    <x v="3"/>
    <s v="Day 3"/>
    <d v="1899-12-30T21:00:00"/>
    <m/>
    <x v="1"/>
    <m/>
    <m/>
    <n v="0"/>
    <m/>
    <n v="0"/>
    <m/>
  </r>
  <r>
    <x v="3"/>
    <s v="Day 3"/>
    <d v="1899-12-30T22:00:00"/>
    <s v="Hotel"/>
    <x v="3"/>
    <s v="4min walk"/>
    <n v="40000"/>
    <n v="104"/>
    <m/>
    <n v="0"/>
    <m/>
  </r>
  <r>
    <x v="4"/>
    <s v="Day 4"/>
    <d v="1899-12-30T07:00:00"/>
    <s v="Breakfast"/>
    <x v="2"/>
    <m/>
    <n v="8000"/>
    <n v="20.8"/>
    <m/>
    <n v="0"/>
    <m/>
  </r>
  <r>
    <x v="4"/>
    <s v="Day 4"/>
    <d v="1899-12-30T08:00:00"/>
    <s v="Shuttle from Monteverde to Manuel Antonio 8:25am"/>
    <x v="0"/>
    <s v="4hour shuttle bus"/>
    <n v="90000"/>
    <n v="234"/>
    <m/>
    <n v="0"/>
    <s v="Interbus"/>
  </r>
  <r>
    <x v="4"/>
    <s v="Day 4"/>
    <d v="1899-12-30T09:00:00"/>
    <m/>
    <x v="1"/>
    <m/>
    <m/>
    <n v="0"/>
    <m/>
    <n v="0"/>
    <m/>
  </r>
  <r>
    <x v="4"/>
    <s v="Day 4"/>
    <d v="1899-12-30T10:00:00"/>
    <m/>
    <x v="1"/>
    <m/>
    <m/>
    <n v="0"/>
    <m/>
    <n v="0"/>
    <m/>
  </r>
  <r>
    <x v="4"/>
    <s v="Day 4"/>
    <d v="1899-12-30T11:00:00"/>
    <m/>
    <x v="1"/>
    <m/>
    <m/>
    <n v="0"/>
    <m/>
    <n v="0"/>
    <m/>
  </r>
  <r>
    <x v="4"/>
    <s v="Day 4"/>
    <d v="1899-12-30T12:00:00"/>
    <m/>
    <x v="1"/>
    <m/>
    <m/>
    <n v="0"/>
    <m/>
    <n v="0"/>
    <m/>
  </r>
  <r>
    <x v="4"/>
    <s v="Day 4"/>
    <d v="1899-12-30T12:30:00"/>
    <s v="Lunch (Something quick)"/>
    <x v="2"/>
    <m/>
    <n v="8000"/>
    <n v="20.8"/>
    <m/>
    <n v="0"/>
    <m/>
  </r>
  <r>
    <x v="4"/>
    <s v="Day 4"/>
    <d v="1899-12-30T13:00:00"/>
    <s v="Sunset Sails Tours Afternoon Cruise (Pick-up from Hotel 1:20pm)"/>
    <x v="5"/>
    <m/>
    <n v="100876.92307692308"/>
    <n v="262.27999999999997"/>
    <m/>
    <n v="0"/>
    <m/>
  </r>
  <r>
    <x v="4"/>
    <s v="Day 4"/>
    <d v="1899-12-30T15:00:00"/>
    <m/>
    <x v="1"/>
    <m/>
    <m/>
    <n v="0"/>
    <m/>
    <n v="0"/>
    <m/>
  </r>
  <r>
    <x v="4"/>
    <s v="Day 4"/>
    <d v="1899-12-30T16:00:00"/>
    <m/>
    <x v="1"/>
    <m/>
    <m/>
    <n v="0"/>
    <m/>
    <n v="0"/>
    <m/>
  </r>
  <r>
    <x v="4"/>
    <s v="Day 4"/>
    <d v="1899-12-30T17:00:00"/>
    <m/>
    <x v="1"/>
    <m/>
    <m/>
    <n v="0"/>
    <m/>
    <n v="0"/>
    <m/>
  </r>
  <r>
    <x v="4"/>
    <s v="Day 4"/>
    <d v="1899-12-30T18:00:00"/>
    <s v="Dinner included in tour"/>
    <x v="2"/>
    <m/>
    <n v="0"/>
    <n v="0"/>
    <m/>
    <n v="0"/>
    <m/>
  </r>
  <r>
    <x v="4"/>
    <s v="Day 4"/>
    <d v="1899-12-30T19:00:00"/>
    <m/>
    <x v="1"/>
    <m/>
    <m/>
    <n v="0"/>
    <m/>
    <n v="0"/>
    <m/>
  </r>
  <r>
    <x v="4"/>
    <s v="Day 4"/>
    <d v="1899-12-30T20:00:00"/>
    <m/>
    <x v="1"/>
    <m/>
    <m/>
    <n v="0"/>
    <m/>
    <n v="0"/>
    <m/>
  </r>
  <r>
    <x v="4"/>
    <s v="Day 4"/>
    <d v="1899-12-30T21:00:00"/>
    <m/>
    <x v="1"/>
    <m/>
    <m/>
    <n v="0"/>
    <m/>
    <n v="0"/>
    <m/>
  </r>
  <r>
    <x v="4"/>
    <s v="Day 4"/>
    <d v="1899-12-30T22:00:00"/>
    <s v="Hotel"/>
    <x v="3"/>
    <m/>
    <n v="40000"/>
    <n v="104"/>
    <m/>
    <n v="0"/>
    <m/>
  </r>
  <r>
    <x v="5"/>
    <s v="Day 5"/>
    <d v="1899-12-30T06:00:00"/>
    <s v="Breakfast"/>
    <x v="2"/>
    <m/>
    <n v="8000"/>
    <n v="20.8"/>
    <m/>
    <n v="0"/>
    <m/>
  </r>
  <r>
    <x v="5"/>
    <s v="Day 5"/>
    <d v="1899-12-30T07:00:00"/>
    <s v="Manuel Antonio Tour (Pick-up from Hotel at 7:15am)"/>
    <x v="5"/>
    <m/>
    <n v="67953.846153846156"/>
    <n v="176.68"/>
    <m/>
    <n v="0"/>
    <m/>
  </r>
  <r>
    <x v="5"/>
    <s v="Day 5"/>
    <d v="1899-12-30T10:00:00"/>
    <m/>
    <x v="1"/>
    <m/>
    <m/>
    <m/>
    <m/>
    <n v="0"/>
    <m/>
  </r>
  <r>
    <x v="5"/>
    <s v="Day 5"/>
    <d v="1899-12-30T11:00:00"/>
    <m/>
    <x v="1"/>
    <m/>
    <m/>
    <n v="0"/>
    <m/>
    <n v="0"/>
    <m/>
  </r>
  <r>
    <x v="5"/>
    <s v="Day 5"/>
    <d v="1899-12-30T12:00:00"/>
    <s v="Lunch at Park Cafeteria"/>
    <x v="2"/>
    <m/>
    <n v="10000"/>
    <n v="26"/>
    <m/>
    <n v="0"/>
    <m/>
  </r>
  <r>
    <x v="5"/>
    <s v="Day 5"/>
    <d v="1899-12-30T13:00:00"/>
    <s v="Manuel Antonio Beach"/>
    <x v="5"/>
    <m/>
    <n v="0"/>
    <n v="0"/>
    <m/>
    <n v="0"/>
    <m/>
  </r>
  <r>
    <x v="5"/>
    <s v="Day 5"/>
    <d v="1899-12-30T14:00:00"/>
    <m/>
    <x v="1"/>
    <m/>
    <m/>
    <n v="0"/>
    <m/>
    <n v="0"/>
    <m/>
  </r>
  <r>
    <x v="5"/>
    <s v="Day 5"/>
    <d v="1899-12-30T15:00:00"/>
    <m/>
    <x v="1"/>
    <m/>
    <m/>
    <n v="0"/>
    <m/>
    <n v="0"/>
    <m/>
  </r>
  <r>
    <x v="5"/>
    <s v="Day 5"/>
    <d v="1899-12-30T16:00:00"/>
    <m/>
    <x v="1"/>
    <m/>
    <m/>
    <n v="0"/>
    <m/>
    <n v="0"/>
    <m/>
  </r>
  <r>
    <x v="5"/>
    <s v="Day 5"/>
    <d v="1899-12-30T17:00:00"/>
    <s v="Bus from Manuel Antonio Park"/>
    <x v="0"/>
    <m/>
    <n v="500"/>
    <n v="1.3"/>
    <m/>
    <n v="0"/>
    <m/>
  </r>
  <r>
    <x v="5"/>
    <s v="Day 5"/>
    <d v="1899-12-30T18:00:00"/>
    <s v="Dinner Emilio's Cafe (7am-9pm, Closed Tues)"/>
    <x v="2"/>
    <s v="10 min bus"/>
    <n v="20000"/>
    <n v="52"/>
    <m/>
    <n v="0"/>
    <m/>
  </r>
  <r>
    <x v="5"/>
    <s v="Day 5"/>
    <d v="1899-12-30T19:00:00"/>
    <m/>
    <x v="1"/>
    <m/>
    <m/>
    <n v="0"/>
    <m/>
    <n v="0"/>
    <m/>
  </r>
  <r>
    <x v="5"/>
    <s v="Day 5"/>
    <d v="1899-12-30T20:00:00"/>
    <m/>
    <x v="1"/>
    <m/>
    <m/>
    <n v="0"/>
    <m/>
    <n v="0"/>
    <m/>
  </r>
  <r>
    <x v="5"/>
    <s v="Day 5"/>
    <d v="1899-12-30T21:00:00"/>
    <m/>
    <x v="1"/>
    <m/>
    <m/>
    <n v="0"/>
    <m/>
    <n v="0"/>
    <m/>
  </r>
  <r>
    <x v="5"/>
    <s v="Day 5"/>
    <d v="1899-12-30T22:00:00"/>
    <s v="Hotel"/>
    <x v="3"/>
    <m/>
    <n v="40000"/>
    <n v="104"/>
    <m/>
    <n v="0"/>
    <m/>
  </r>
  <r>
    <x v="6"/>
    <s v="Day 6"/>
    <d v="1899-12-30T08:00:00"/>
    <s v="Breakfast (Soda El Angel Fri-Weds 6:30am-9pm, Closed Thurs)"/>
    <x v="2"/>
    <m/>
    <n v="8000"/>
    <n v="20.8"/>
    <m/>
    <n v="0"/>
    <m/>
  </r>
  <r>
    <x v="6"/>
    <s v="Day 6"/>
    <d v="1899-12-30T09:00:00"/>
    <s v="Lounge at Playa Espadilla Norte "/>
    <x v="5"/>
    <s v="29 min walk"/>
    <n v="0"/>
    <n v="0"/>
    <m/>
    <n v="0"/>
    <m/>
  </r>
  <r>
    <x v="6"/>
    <s v="Day 6"/>
    <d v="1899-12-30T10:00:00"/>
    <m/>
    <x v="1"/>
    <m/>
    <m/>
    <n v="0"/>
    <m/>
    <n v="0"/>
    <m/>
  </r>
  <r>
    <x v="6"/>
    <s v="Day 6"/>
    <d v="1899-12-30T11:00:00"/>
    <s v="Lunch El Patio de Cafe Milagro (6:30am-9:30pm)"/>
    <x v="2"/>
    <s v="24min walk"/>
    <n v="16000"/>
    <n v="41.6"/>
    <m/>
    <n v="0"/>
    <m/>
  </r>
  <r>
    <x v="6"/>
    <s v="Day 6"/>
    <d v="1899-12-30T12:00:00"/>
    <s v="If you have a car, consider making the following stops on the way back to San Jose. Interbus is an option for travel from Manuel Antonio to San Jose."/>
    <x v="0"/>
    <m/>
    <n v="80000"/>
    <n v="208"/>
    <m/>
    <n v="0"/>
    <m/>
  </r>
  <r>
    <x v="6"/>
    <s v="Day 6"/>
    <d v="1899-12-30T13:00:00"/>
    <s v="Jaco Beach"/>
    <x v="5"/>
    <s v="1h 23 min drive"/>
    <n v="0"/>
    <n v="0"/>
    <m/>
    <n v="0"/>
    <m/>
  </r>
  <r>
    <x v="6"/>
    <s v="Day 6"/>
    <d v="1899-12-30T14:00:00"/>
    <m/>
    <x v="1"/>
    <m/>
    <m/>
    <n v="0"/>
    <m/>
    <n v="0"/>
    <m/>
  </r>
  <r>
    <x v="6"/>
    <s v="Day 6"/>
    <d v="1899-12-30T15:00:00"/>
    <m/>
    <x v="1"/>
    <m/>
    <m/>
    <n v="0"/>
    <m/>
    <n v="0"/>
    <m/>
  </r>
  <r>
    <x v="6"/>
    <s v="Day 6"/>
    <d v="1899-12-30T16:00:00"/>
    <m/>
    <x v="1"/>
    <m/>
    <m/>
    <n v="0"/>
    <m/>
    <n v="0"/>
    <m/>
  </r>
  <r>
    <x v="6"/>
    <s v="Day 6"/>
    <d v="1899-12-30T17:00:00"/>
    <s v="Dinner Green Room (8am-11pm/12am depending on day)"/>
    <x v="2"/>
    <s v="3min walk"/>
    <n v="20000"/>
    <n v="52"/>
    <m/>
    <n v="0"/>
    <m/>
  </r>
  <r>
    <x v="6"/>
    <s v="Day 6"/>
    <d v="1899-12-30T18:00:00"/>
    <s v="Crocodile Bridge"/>
    <x v="5"/>
    <s v="32min drive"/>
    <n v="0"/>
    <n v="0"/>
    <m/>
    <n v="0"/>
    <m/>
  </r>
  <r>
    <x v="6"/>
    <s v="Day 6"/>
    <d v="1899-12-30T19:00:00"/>
    <s v="Return to San Jose"/>
    <x v="0"/>
    <s v="1h 22min drive"/>
    <n v="0"/>
    <n v="0"/>
    <m/>
    <n v="0"/>
    <m/>
  </r>
  <r>
    <x v="6"/>
    <s v="Day 6"/>
    <d v="1899-12-30T20:00:00"/>
    <m/>
    <x v="1"/>
    <m/>
    <m/>
    <n v="0"/>
    <m/>
    <n v="0"/>
    <m/>
  </r>
  <r>
    <x v="6"/>
    <s v="Day 6"/>
    <d v="1899-12-30T21:00:00"/>
    <m/>
    <x v="1"/>
    <m/>
    <m/>
    <n v="0"/>
    <m/>
    <n v="0"/>
    <m/>
  </r>
  <r>
    <x v="6"/>
    <s v="Day 6"/>
    <d v="1899-12-30T22:00:00"/>
    <s v="Airbnb"/>
    <x v="3"/>
    <m/>
    <n v="40000"/>
    <n v="104"/>
    <m/>
    <n v="0"/>
    <m/>
  </r>
  <r>
    <x v="7"/>
    <s v="Day 7"/>
    <d v="1899-12-30T05:00:00"/>
    <s v="Breakfast"/>
    <x v="2"/>
    <m/>
    <n v="8000"/>
    <n v="20.8"/>
    <m/>
    <n v="0"/>
    <m/>
  </r>
  <r>
    <x v="7"/>
    <s v="Day 7"/>
    <d v="1899-12-30T09:00:00"/>
    <m/>
    <x v="1"/>
    <m/>
    <m/>
    <n v="0"/>
    <m/>
    <n v="0"/>
    <m/>
  </r>
  <r>
    <x v="7"/>
    <s v="Day 7"/>
    <d v="1899-12-30T10:00:00"/>
    <m/>
    <x v="1"/>
    <m/>
    <m/>
    <n v="0"/>
    <m/>
    <n v="0"/>
    <m/>
  </r>
  <r>
    <x v="7"/>
    <s v="Day 7"/>
    <d v="1899-12-30T11:00:00"/>
    <m/>
    <x v="1"/>
    <m/>
    <m/>
    <n v="0"/>
    <m/>
    <n v="0"/>
    <m/>
  </r>
  <r>
    <x v="7"/>
    <s v="Day 7"/>
    <d v="1899-12-30T12:00:00"/>
    <s v="Flight Home"/>
    <x v="0"/>
    <m/>
    <n v="0"/>
    <n v="0"/>
    <m/>
    <n v="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 Table 1 2" cacheId="124" applyNumberFormats="0" applyBorderFormats="0" applyFontFormats="0" applyPatternFormats="0" applyAlignmentFormats="0" applyWidthHeightFormats="0" dataCaption="" updatedVersion="4" compact="0" compactData="0">
  <location ref="F2:H12" firstHeaderRow="1" firstDataRow="2" firstDataCol="1"/>
  <pivotFields count="11">
    <pivotField name="Day" axis="axisRow" compact="0" numFmtId="1" outline="0" multipleItemSelectionAllowed="1" showAll="0" sortType="ascending">
      <items count="12">
        <item x="0"/>
        <item x="1"/>
        <item x="2"/>
        <item x="3"/>
        <item x="4"/>
        <item x="5"/>
        <item x="6"/>
        <item x="7"/>
        <item m="1" x="8"/>
        <item m="1" x="9"/>
        <item m="1" x="10"/>
        <item t="default"/>
      </items>
    </pivotField>
    <pivotField name="Date" compact="0" numFmtId="164" outline="0" multipleItemSelectionAllowed="1" showAll="0"/>
    <pivotField name="Time" compact="0" numFmtId="165" outline="0" multipleItemSelectionAllowed="1" showAll="0"/>
    <pivotField name="Activity" compact="0" outline="0" multipleItemSelectionAllowed="1" showAll="0"/>
    <pivotField name="Category" compact="0" outline="0" multipleItemSelectionAllowed="1" showAll="0"/>
    <pivotField name="Travel Time" compact="0" outline="0" multipleItemSelectionAllowed="1" showAll="0"/>
    <pivotField name="Forecast Cost (CRC)" compact="0" numFmtId="166" outline="0" multipleItemSelectionAllowed="1" showAll="0"/>
    <pivotField name="Forecast Cost ($CAD)" dataField="1" compact="0" numFmtId="44" outline="0" multipleItemSelectionAllowed="1" showAll="0"/>
    <pivotField name="Actual Cost (CRC)" compact="0" numFmtId="166" outline="0" multipleItemSelectionAllowed="1" showAll="0"/>
    <pivotField name="Actual Cost ($CAD)" dataField="1" compact="0" numFmtId="44" outline="0" multipleItemSelectionAllowed="1" showAll="0"/>
    <pivotField name="Notes" compact="0" outline="0" multipleItemSelectionAllowed="1" showAll="0"/>
  </pivotFields>
  <rowFields count="1">
    <field x="0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 ($CAD)" fld="7" baseField="0"/>
    <dataField name="Sum of Actual Cost ($CAD)" fld="9" baseField="0"/>
  </dataFields>
  <pivotTableStyleInfo showRowHeaders="1" showColHeaders="1" showRowStripes="0" showColStripes="0" showLastColumn="1"/>
</pivotTableDefinition>
</file>

<file path=xl/pivotTables/pivotTable2.xml><?xml version="1.0" encoding="utf-8"?>
<pivotTableDefinition xmlns="http://schemas.openxmlformats.org/spreadsheetml/2006/main" name="Pivot Table 1" cacheId="124" applyNumberFormats="0" applyBorderFormats="0" applyFontFormats="0" applyPatternFormats="0" applyAlignmentFormats="0" applyWidthHeightFormats="0" dataCaption="" updatedVersion="4" compact="0" compactData="0">
  <location ref="B2:D10" firstHeaderRow="1" firstDataRow="2" firstDataCol="1"/>
  <pivotFields count="11">
    <pivotField name="Day" compact="0" numFmtId="1" outline="0" multipleItemSelectionAllowed="1" showAll="0"/>
    <pivotField name="Date" compact="0" numFmtId="164" outline="0" multipleItemSelectionAllowed="1" showAll="0"/>
    <pivotField name="Time" compact="0" numFmtId="165" outline="0" multipleItemSelectionAllowed="1" showAll="0"/>
    <pivotField name="Activity" compact="0" outline="0" multipleItemSelectionAllowed="1" showAll="0"/>
    <pivotField name="Category" axis="axisRow" compact="0" outline="0" multipleItemSelectionAllowed="1" showAll="0" sortType="ascending">
      <items count="7">
        <item x="3"/>
        <item x="5"/>
        <item x="4"/>
        <item x="2"/>
        <item x="0"/>
        <item x="1"/>
        <item t="default"/>
      </items>
    </pivotField>
    <pivotField name="Travel Time" compact="0" outline="0" multipleItemSelectionAllowed="1" showAll="0"/>
    <pivotField name="Forecast Cost (CRC)" compact="0" numFmtId="166" outline="0" multipleItemSelectionAllowed="1" showAll="0"/>
    <pivotField name="Forecast Cost ($CAD)" dataField="1" compact="0" numFmtId="44" outline="0" multipleItemSelectionAllowed="1" showAll="0"/>
    <pivotField name="Actual Cost (CRC)" compact="0" numFmtId="166" outline="0" multipleItemSelectionAllowed="1" showAll="0"/>
    <pivotField name="Actual Cost ($CAD)" dataField="1" compact="0" numFmtId="44" outline="0" multipleItemSelectionAllowed="1" showAll="0"/>
    <pivotField name="Notes" compact="0" outline="0" multipleItemSelectionAllowed="1" showAll="0"/>
  </pivotFields>
  <rowFields count="1">
    <field x="4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 ($CAD)" fld="7" baseField="0"/>
    <dataField name="SUM of Actual Cost ($CAD)" fld="9" baseField="0"/>
  </dataFields>
  <pivotTableStyleInfo showRowHeaders="1" showColHeaders="1" showRowStripes="0" showColStripes="0" showLastColumn="1"/>
</pivotTableDefinition>
</file>

<file path=xl/tables/table1.xml><?xml version="1.0" encoding="utf-8"?>
<table xmlns="http://schemas.openxmlformats.org/spreadsheetml/2006/main" id="1" name="Table_1" displayName="Table_1" ref="A7:K123">
  <tableColumns count="11">
    <tableColumn id="1" name="Day"/>
    <tableColumn id="2" name="Date"/>
    <tableColumn id="3" name="Time"/>
    <tableColumn id="4" name="Activity"/>
    <tableColumn id="5" name="Category"/>
    <tableColumn id="6" name="Travel Time"/>
    <tableColumn id="8" name="Forecast Cost (CRC)"/>
    <tableColumn id="9" name="Forecast Cost ($CAD)"/>
    <tableColumn id="10" name="Actual Cost (CRC)"/>
    <tableColumn id="11" name="Actual Cost ($CAD)"/>
    <tableColumn id="12" name="Notes"/>
  </tableColumns>
  <tableStyleInfo name="Costa Rica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viator.com/en-CA/tours/San-Jose/Arenal-Volcano-Experience-Full-Day-tour-from-San-Jose/d793-62880P6" TargetMode="External"/><Relationship Id="rId2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90"/>
  <sheetViews>
    <sheetView workbookViewId="0">
      <selection activeCell="A14" sqref="A14"/>
    </sheetView>
  </sheetViews>
  <sheetFormatPr baseColWidth="10" defaultColWidth="12.6640625" defaultRowHeight="15" customHeight="1" x14ac:dyDescent="0.15"/>
  <cols>
    <col min="1" max="1" width="20.5" customWidth="1"/>
    <col min="2" max="2" width="17.83203125" customWidth="1"/>
    <col min="3" max="3" width="21.83203125" customWidth="1"/>
    <col min="4" max="4" width="19.1640625" customWidth="1"/>
    <col min="5" max="5" width="18.1640625" customWidth="1"/>
    <col min="6" max="6" width="15.6640625" customWidth="1"/>
    <col min="7" max="7" width="66.1640625" customWidth="1"/>
    <col min="8" max="27" width="10.6640625" customWidth="1"/>
  </cols>
  <sheetData>
    <row r="1" spans="1:7" ht="12.75" customHeight="1" x14ac:dyDescent="0.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4" t="s">
        <v>6</v>
      </c>
    </row>
    <row r="2" spans="1:7" ht="12.75" customHeight="1" x14ac:dyDescent="0.15">
      <c r="A2" s="5" t="s">
        <v>65</v>
      </c>
      <c r="B2" s="6"/>
      <c r="C2" s="7" t="s">
        <v>7</v>
      </c>
      <c r="D2" s="7"/>
      <c r="E2" s="8"/>
      <c r="F2" s="9"/>
      <c r="G2" s="10"/>
    </row>
    <row r="3" spans="1:7" ht="12.75" customHeight="1" x14ac:dyDescent="0.15">
      <c r="A3" s="5" t="s">
        <v>65</v>
      </c>
      <c r="B3" s="6"/>
      <c r="C3" s="11" t="s">
        <v>8</v>
      </c>
      <c r="D3" s="11" t="s">
        <v>9</v>
      </c>
      <c r="E3" s="8"/>
      <c r="F3" s="9"/>
      <c r="G3" s="10"/>
    </row>
    <row r="4" spans="1:7" ht="12.75" customHeight="1" x14ac:dyDescent="0.15">
      <c r="A4" s="5" t="s">
        <v>65</v>
      </c>
      <c r="B4" s="12"/>
      <c r="C4" s="7" t="s">
        <v>10</v>
      </c>
      <c r="D4" s="11" t="s">
        <v>9</v>
      </c>
      <c r="E4" s="13"/>
      <c r="F4" s="14"/>
      <c r="G4" s="15"/>
    </row>
    <row r="5" spans="1:7" ht="12.75" customHeight="1" x14ac:dyDescent="0.15">
      <c r="A5" s="16" t="s">
        <v>66</v>
      </c>
      <c r="B5" s="12"/>
      <c r="C5" s="7" t="s">
        <v>10</v>
      </c>
      <c r="D5" s="11" t="s">
        <v>9</v>
      </c>
      <c r="E5" s="13"/>
      <c r="F5" s="14"/>
      <c r="G5" s="11"/>
    </row>
    <row r="6" spans="1:7" ht="12.75" customHeight="1" x14ac:dyDescent="0.15">
      <c r="A6" s="16" t="s">
        <v>67</v>
      </c>
      <c r="B6" s="12"/>
      <c r="C6" s="7" t="s">
        <v>10</v>
      </c>
      <c r="D6" s="11" t="s">
        <v>11</v>
      </c>
      <c r="E6" s="13"/>
      <c r="F6" s="14"/>
      <c r="G6" s="11"/>
    </row>
    <row r="7" spans="1:7" ht="12.75" customHeight="1" x14ac:dyDescent="0.15">
      <c r="A7" s="16" t="s">
        <v>68</v>
      </c>
      <c r="B7" s="12"/>
      <c r="C7" s="7" t="s">
        <v>10</v>
      </c>
      <c r="D7" s="11" t="s">
        <v>12</v>
      </c>
      <c r="E7" s="13"/>
      <c r="F7" s="14"/>
      <c r="G7" s="17"/>
    </row>
    <row r="8" spans="1:7" ht="12.75" customHeight="1" x14ac:dyDescent="0.15">
      <c r="A8" s="16" t="s">
        <v>69</v>
      </c>
      <c r="B8" s="12"/>
      <c r="C8" s="7" t="s">
        <v>10</v>
      </c>
      <c r="D8" s="11" t="s">
        <v>13</v>
      </c>
      <c r="E8" s="13"/>
      <c r="F8" s="9"/>
      <c r="G8" s="17"/>
    </row>
    <row r="9" spans="1:7" ht="12.75" customHeight="1" x14ac:dyDescent="0.15">
      <c r="A9" s="16" t="s">
        <v>70</v>
      </c>
      <c r="B9" s="12"/>
      <c r="C9" s="7" t="s">
        <v>10</v>
      </c>
      <c r="D9" s="11" t="s">
        <v>13</v>
      </c>
      <c r="E9" s="8"/>
      <c r="F9" s="14"/>
      <c r="G9" s="17"/>
    </row>
    <row r="10" spans="1:7" ht="12.75" customHeight="1" x14ac:dyDescent="0.15">
      <c r="A10" s="16" t="s">
        <v>71</v>
      </c>
      <c r="B10" s="12"/>
      <c r="C10" s="7" t="s">
        <v>10</v>
      </c>
      <c r="D10" s="11" t="s">
        <v>9</v>
      </c>
      <c r="E10" s="8"/>
      <c r="F10" s="9"/>
      <c r="G10" s="11"/>
    </row>
    <row r="11" spans="1:7" ht="12.75" customHeight="1" x14ac:dyDescent="0.15">
      <c r="A11" s="16" t="s">
        <v>72</v>
      </c>
      <c r="B11" s="6"/>
      <c r="C11" s="11" t="s">
        <v>7</v>
      </c>
      <c r="D11" s="11" t="s">
        <v>9</v>
      </c>
      <c r="E11" s="8"/>
      <c r="F11" s="9"/>
      <c r="G11" s="7"/>
    </row>
    <row r="12" spans="1:7" ht="12.75" customHeight="1" x14ac:dyDescent="0.15">
      <c r="A12" s="5" t="s">
        <v>72</v>
      </c>
      <c r="B12" s="6"/>
      <c r="C12" s="11" t="s">
        <v>10</v>
      </c>
      <c r="D12" s="11" t="s">
        <v>14</v>
      </c>
      <c r="E12" s="8"/>
      <c r="F12" s="9"/>
      <c r="G12" s="7"/>
    </row>
    <row r="13" spans="1:7" ht="12.75" customHeight="1" x14ac:dyDescent="0.15">
      <c r="A13" s="16" t="s">
        <v>73</v>
      </c>
      <c r="B13" s="6"/>
      <c r="C13" s="11" t="s">
        <v>8</v>
      </c>
      <c r="D13" s="11"/>
      <c r="E13" s="8"/>
      <c r="F13" s="9"/>
      <c r="G13" s="7"/>
    </row>
    <row r="14" spans="1:7" ht="12.75" customHeight="1" x14ac:dyDescent="0.15"/>
    <row r="15" spans="1:7" ht="12.75" customHeight="1" x14ac:dyDescent="0.15"/>
    <row r="16" spans="1:7" ht="12.75" customHeight="1" x14ac:dyDescent="0.15"/>
    <row r="17" ht="12.75" customHeight="1" x14ac:dyDescent="0.15"/>
    <row r="18" ht="12.75" customHeight="1" x14ac:dyDescent="0.15"/>
    <row r="19" ht="12.75" customHeight="1" x14ac:dyDescent="0.15"/>
    <row r="20" ht="12.75" customHeight="1" x14ac:dyDescent="0.15"/>
    <row r="21" ht="12.75" customHeight="1" x14ac:dyDescent="0.15"/>
    <row r="22" ht="12.75" customHeight="1" x14ac:dyDescent="0.15"/>
    <row r="23" ht="12.75" customHeight="1" x14ac:dyDescent="0.15"/>
    <row r="24" ht="12.75" customHeight="1" x14ac:dyDescent="0.15"/>
    <row r="25" ht="12.75" customHeight="1" x14ac:dyDescent="0.15"/>
    <row r="26" ht="12.75" customHeight="1" x14ac:dyDescent="0.15"/>
    <row r="27" ht="12.75" customHeight="1" x14ac:dyDescent="0.15"/>
    <row r="28" ht="12.75" customHeight="1" x14ac:dyDescent="0.15"/>
    <row r="29" ht="12.75" customHeight="1" x14ac:dyDescent="0.15"/>
    <row r="30" ht="12.75" customHeight="1" x14ac:dyDescent="0.15"/>
    <row r="31" ht="12.75" customHeight="1" x14ac:dyDescent="0.15"/>
    <row r="32" ht="12.75" customHeight="1" x14ac:dyDescent="0.15"/>
    <row r="33" ht="12.75" customHeight="1" x14ac:dyDescent="0.15"/>
    <row r="34" ht="12.75" customHeight="1" x14ac:dyDescent="0.15"/>
    <row r="35" ht="12.75" customHeight="1" x14ac:dyDescent="0.15"/>
    <row r="36" ht="12.75" customHeight="1" x14ac:dyDescent="0.15"/>
    <row r="37" ht="12.75" customHeight="1" x14ac:dyDescent="0.15"/>
    <row r="38" ht="12.75" customHeight="1" x14ac:dyDescent="0.15"/>
    <row r="39" ht="12.75" customHeight="1" x14ac:dyDescent="0.15"/>
    <row r="40" ht="12.75" customHeight="1" x14ac:dyDescent="0.15"/>
    <row r="41" ht="12.75" customHeight="1" x14ac:dyDescent="0.15"/>
    <row r="42" ht="12.75" customHeight="1" x14ac:dyDescent="0.15"/>
    <row r="43" ht="12.75" customHeight="1" x14ac:dyDescent="0.15"/>
    <row r="44" ht="12.75" customHeight="1" x14ac:dyDescent="0.15"/>
    <row r="45" ht="12.75" customHeight="1" x14ac:dyDescent="0.15"/>
    <row r="46" ht="12.75" customHeight="1" x14ac:dyDescent="0.15"/>
    <row r="47" ht="12.75" customHeight="1" x14ac:dyDescent="0.15"/>
    <row r="48" ht="12.7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</sheetData>
  <conditionalFormatting sqref="G10:G13 G1:G6 A1:F13">
    <cfRule type="colorScale" priority="3">
      <colorScale>
        <cfvo type="min"/>
        <cfvo type="max"/>
        <color rgb="FF57BB8A"/>
        <color rgb="FFFFFFFF"/>
      </colorScale>
    </cfRule>
  </conditionalFormatting>
  <dataValidations count="1">
    <dataValidation type="list" allowBlank="1" showErrorMessage="1" sqref="C2:C13">
      <formula1>"Departure,Arrival,Overnight Trip"</formula1>
    </dataValidation>
  </dataValidation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26"/>
  <sheetViews>
    <sheetView showGridLines="0" tabSelected="1" workbookViewId="0">
      <selection activeCell="J118" sqref="J118"/>
    </sheetView>
  </sheetViews>
  <sheetFormatPr baseColWidth="10" defaultColWidth="12.6640625" defaultRowHeight="15" customHeight="1" x14ac:dyDescent="0.15"/>
  <cols>
    <col min="1" max="2" width="33.33203125" customWidth="1"/>
    <col min="3" max="3" width="13.5" customWidth="1"/>
    <col min="4" max="4" width="61.5" customWidth="1"/>
    <col min="5" max="5" width="18.5" customWidth="1"/>
    <col min="6" max="6" width="17" customWidth="1"/>
    <col min="7" max="7" width="18.6640625" customWidth="1"/>
    <col min="8" max="9" width="19" customWidth="1"/>
    <col min="10" max="10" width="20.33203125" customWidth="1"/>
    <col min="11" max="11" width="64.83203125" customWidth="1"/>
    <col min="12" max="26" width="14.5" customWidth="1"/>
  </cols>
  <sheetData>
    <row r="1" spans="1:11" ht="15" customHeight="1" x14ac:dyDescent="0.15">
      <c r="B1" s="18" t="s">
        <v>15</v>
      </c>
      <c r="I1" s="19"/>
    </row>
    <row r="2" spans="1:11" ht="15" customHeight="1" x14ac:dyDescent="0.15">
      <c r="A2" s="20" t="s">
        <v>16</v>
      </c>
      <c r="B2" s="21">
        <v>6000</v>
      </c>
      <c r="I2" s="19"/>
    </row>
    <row r="3" spans="1:11" ht="15" customHeight="1" x14ac:dyDescent="0.15">
      <c r="A3" s="20" t="s">
        <v>17</v>
      </c>
      <c r="B3" s="22">
        <f>H123</f>
        <v>5411.300000000002</v>
      </c>
      <c r="I3" s="19"/>
    </row>
    <row r="4" spans="1:11" ht="15" customHeight="1" x14ac:dyDescent="0.15">
      <c r="A4" s="23" t="s">
        <v>18</v>
      </c>
      <c r="B4" s="24">
        <f>B2-B3</f>
        <v>588.699999999998</v>
      </c>
      <c r="I4" s="19"/>
    </row>
    <row r="5" spans="1:11" ht="13" x14ac:dyDescent="0.15">
      <c r="A5" s="25" t="s">
        <v>19</v>
      </c>
      <c r="B5" s="26">
        <f>J123</f>
        <v>0</v>
      </c>
      <c r="I5" s="19"/>
    </row>
    <row r="6" spans="1:11" ht="13" x14ac:dyDescent="0.15">
      <c r="G6" t="s">
        <v>77</v>
      </c>
      <c r="I6" s="19"/>
    </row>
    <row r="7" spans="1:11" ht="12.75" customHeight="1" thickBot="1" x14ac:dyDescent="0.2">
      <c r="A7" s="27" t="s">
        <v>20</v>
      </c>
      <c r="B7" s="28" t="s">
        <v>0</v>
      </c>
      <c r="C7" s="28" t="s">
        <v>1</v>
      </c>
      <c r="D7" s="28" t="s">
        <v>21</v>
      </c>
      <c r="E7" s="28" t="s">
        <v>22</v>
      </c>
      <c r="F7" s="28" t="s">
        <v>23</v>
      </c>
      <c r="G7" s="29" t="s">
        <v>24</v>
      </c>
      <c r="H7" s="30" t="s">
        <v>25</v>
      </c>
      <c r="I7" s="31" t="s">
        <v>26</v>
      </c>
      <c r="J7" s="30" t="s">
        <v>27</v>
      </c>
      <c r="K7" s="32" t="s">
        <v>28</v>
      </c>
    </row>
    <row r="8" spans="1:11" ht="12.75" customHeight="1" thickTop="1" x14ac:dyDescent="0.15">
      <c r="A8" s="33">
        <v>0</v>
      </c>
      <c r="B8" s="34" t="s">
        <v>65</v>
      </c>
      <c r="C8" s="35">
        <v>0.33333333333333331</v>
      </c>
      <c r="D8" s="36" t="s">
        <v>29</v>
      </c>
      <c r="E8" s="37" t="s">
        <v>30</v>
      </c>
      <c r="F8" s="38"/>
      <c r="G8" s="39">
        <v>800000</v>
      </c>
      <c r="H8" s="40">
        <f>'Costa Rica'!$G8*0.0026</f>
        <v>2080</v>
      </c>
      <c r="I8" s="41"/>
      <c r="J8" s="42">
        <f>Table_1[[#This Row],[Actual Cost (CRC)]]*0.0026</f>
        <v>0</v>
      </c>
      <c r="K8" s="43"/>
    </row>
    <row r="9" spans="1:11" ht="12.75" customHeight="1" x14ac:dyDescent="0.15">
      <c r="A9" s="44">
        <f t="shared" ref="A9:A22" si="0">$A$8</f>
        <v>0</v>
      </c>
      <c r="B9" s="45" t="str">
        <f t="shared" ref="B9:B22" si="1">B8</f>
        <v>Day 0</v>
      </c>
      <c r="C9" s="46">
        <v>0.375</v>
      </c>
      <c r="D9" s="47" t="s">
        <v>31</v>
      </c>
      <c r="E9" s="48" t="s">
        <v>30</v>
      </c>
      <c r="F9" s="49"/>
      <c r="G9" s="50">
        <f>10000*2</f>
        <v>20000</v>
      </c>
      <c r="H9" s="51">
        <f>'Costa Rica'!$G9*0.0026</f>
        <v>52</v>
      </c>
      <c r="I9" s="52"/>
      <c r="J9" s="53">
        <f>'Costa Rica'!$I9*0.0026</f>
        <v>0</v>
      </c>
      <c r="K9" s="54"/>
    </row>
    <row r="10" spans="1:11" ht="12.75" customHeight="1" x14ac:dyDescent="0.15">
      <c r="A10" s="44">
        <f t="shared" si="0"/>
        <v>0</v>
      </c>
      <c r="B10" s="45" t="str">
        <f t="shared" si="1"/>
        <v>Day 0</v>
      </c>
      <c r="C10" s="46">
        <v>0.41666666666666669</v>
      </c>
      <c r="D10" s="55"/>
      <c r="E10" s="55"/>
      <c r="F10" s="55"/>
      <c r="G10" s="56"/>
      <c r="H10" s="51">
        <f>'Costa Rica'!$G10*0.0026</f>
        <v>0</v>
      </c>
      <c r="I10" s="52"/>
      <c r="J10" s="53">
        <f>'Costa Rica'!$I10*0.0026</f>
        <v>0</v>
      </c>
      <c r="K10" s="54"/>
    </row>
    <row r="11" spans="1:11" ht="12.75" customHeight="1" x14ac:dyDescent="0.15">
      <c r="A11" s="44">
        <f t="shared" si="0"/>
        <v>0</v>
      </c>
      <c r="B11" s="45" t="str">
        <f t="shared" si="1"/>
        <v>Day 0</v>
      </c>
      <c r="C11" s="46">
        <v>0.45833333333333331</v>
      </c>
      <c r="D11" s="49"/>
      <c r="E11" s="49"/>
      <c r="F11" s="49"/>
      <c r="G11" s="56"/>
      <c r="H11" s="51">
        <f>'Costa Rica'!$G11*0.0026</f>
        <v>0</v>
      </c>
      <c r="I11" s="52"/>
      <c r="J11" s="53">
        <f>'Costa Rica'!$I11*0.0026</f>
        <v>0</v>
      </c>
      <c r="K11" s="54"/>
    </row>
    <row r="12" spans="1:11" ht="27" customHeight="1" x14ac:dyDescent="0.15">
      <c r="A12" s="44">
        <f t="shared" si="0"/>
        <v>0</v>
      </c>
      <c r="B12" s="45" t="str">
        <f t="shared" si="1"/>
        <v>Day 0</v>
      </c>
      <c r="C12" s="46">
        <v>0.5</v>
      </c>
      <c r="D12" s="47"/>
      <c r="E12" s="57"/>
      <c r="F12" s="57"/>
      <c r="G12" s="56"/>
      <c r="H12" s="51">
        <f>'Costa Rica'!$G12*0.0026</f>
        <v>0</v>
      </c>
      <c r="I12" s="52"/>
      <c r="J12" s="53">
        <f>'Costa Rica'!$I12*0.0026</f>
        <v>0</v>
      </c>
      <c r="K12" s="54"/>
    </row>
    <row r="13" spans="1:11" ht="27" customHeight="1" x14ac:dyDescent="0.15">
      <c r="A13" s="44">
        <f t="shared" si="0"/>
        <v>0</v>
      </c>
      <c r="B13" s="45" t="str">
        <f t="shared" si="1"/>
        <v>Day 0</v>
      </c>
      <c r="C13" s="46">
        <v>0.54166666666666663</v>
      </c>
      <c r="D13" s="55"/>
      <c r="E13" s="57"/>
      <c r="F13" s="57"/>
      <c r="G13" s="56"/>
      <c r="H13" s="51">
        <f>'Costa Rica'!$G13*0.0026</f>
        <v>0</v>
      </c>
      <c r="I13" s="52"/>
      <c r="J13" s="53">
        <f>'Costa Rica'!$I13*0.0026</f>
        <v>0</v>
      </c>
      <c r="K13" s="54"/>
    </row>
    <row r="14" spans="1:11" ht="15.75" customHeight="1" x14ac:dyDescent="0.15">
      <c r="A14" s="44">
        <f t="shared" si="0"/>
        <v>0</v>
      </c>
      <c r="B14" s="45" t="str">
        <f t="shared" si="1"/>
        <v>Day 0</v>
      </c>
      <c r="C14" s="46">
        <v>0.58333333333333337</v>
      </c>
      <c r="D14" s="55"/>
      <c r="E14" s="48"/>
      <c r="F14" s="58"/>
      <c r="G14" s="56"/>
      <c r="H14" s="51">
        <f>'Costa Rica'!$G14*0.0026</f>
        <v>0</v>
      </c>
      <c r="I14" s="52"/>
      <c r="J14" s="53">
        <f>'Costa Rica'!$I14*0.0026</f>
        <v>0</v>
      </c>
      <c r="K14" s="54"/>
    </row>
    <row r="15" spans="1:11" ht="15" customHeight="1" x14ac:dyDescent="0.15">
      <c r="A15" s="44">
        <f t="shared" si="0"/>
        <v>0</v>
      </c>
      <c r="B15" s="45" t="str">
        <f t="shared" si="1"/>
        <v>Day 0</v>
      </c>
      <c r="C15" s="46">
        <v>0.625</v>
      </c>
      <c r="D15" s="47"/>
      <c r="E15" s="48"/>
      <c r="F15" s="49"/>
      <c r="G15" s="50"/>
      <c r="H15" s="51">
        <f>'Costa Rica'!$G15*0.0026</f>
        <v>0</v>
      </c>
      <c r="I15" s="52"/>
      <c r="J15" s="53"/>
      <c r="K15" s="59"/>
    </row>
    <row r="16" spans="1:11" ht="12.75" customHeight="1" x14ac:dyDescent="0.15">
      <c r="A16" s="44">
        <f t="shared" si="0"/>
        <v>0</v>
      </c>
      <c r="B16" s="45" t="str">
        <f t="shared" si="1"/>
        <v>Day 0</v>
      </c>
      <c r="C16" s="46">
        <v>0.66666666666666663</v>
      </c>
      <c r="D16" s="47"/>
      <c r="E16" s="48"/>
      <c r="F16" s="49"/>
      <c r="G16" s="50"/>
      <c r="H16" s="51">
        <f>'Costa Rica'!$G16*0.0026</f>
        <v>0</v>
      </c>
      <c r="I16" s="52"/>
      <c r="J16" s="53">
        <f>'Costa Rica'!$I16*0.0026</f>
        <v>0</v>
      </c>
      <c r="K16" s="54"/>
    </row>
    <row r="17" spans="1:11" ht="24.75" customHeight="1" x14ac:dyDescent="0.15">
      <c r="A17" s="44">
        <f t="shared" si="0"/>
        <v>0</v>
      </c>
      <c r="B17" s="45" t="str">
        <f t="shared" si="1"/>
        <v>Day 0</v>
      </c>
      <c r="C17" s="46">
        <v>0.70833333333333337</v>
      </c>
      <c r="D17" s="47" t="s">
        <v>78</v>
      </c>
      <c r="E17" s="57" t="s">
        <v>32</v>
      </c>
      <c r="F17" s="58"/>
      <c r="G17" s="56">
        <v>8000</v>
      </c>
      <c r="H17" s="51">
        <f>'Costa Rica'!$G17*0.0026</f>
        <v>20.8</v>
      </c>
      <c r="I17" s="52"/>
      <c r="J17" s="53">
        <f>'Costa Rica'!$I17*0.0026</f>
        <v>0</v>
      </c>
      <c r="K17" s="54"/>
    </row>
    <row r="18" spans="1:11" ht="27" customHeight="1" x14ac:dyDescent="0.15">
      <c r="A18" s="44">
        <f t="shared" si="0"/>
        <v>0</v>
      </c>
      <c r="B18" s="45" t="str">
        <f t="shared" si="1"/>
        <v>Day 0</v>
      </c>
      <c r="C18" s="46">
        <v>0.75</v>
      </c>
      <c r="D18" s="55"/>
      <c r="E18" s="55"/>
      <c r="F18" s="55"/>
      <c r="G18" s="56"/>
      <c r="H18" s="51">
        <f>'Costa Rica'!$G18*0.0026</f>
        <v>0</v>
      </c>
      <c r="I18" s="52"/>
      <c r="J18" s="53">
        <f>'Costa Rica'!$I18*0.0026</f>
        <v>0</v>
      </c>
      <c r="K18" s="54"/>
    </row>
    <row r="19" spans="1:11" ht="15" customHeight="1" x14ac:dyDescent="0.15">
      <c r="A19" s="44">
        <f t="shared" si="0"/>
        <v>0</v>
      </c>
      <c r="B19" s="45" t="str">
        <f t="shared" si="1"/>
        <v>Day 0</v>
      </c>
      <c r="C19" s="46">
        <v>0.79166666666666663</v>
      </c>
      <c r="D19" s="55"/>
      <c r="E19" s="60"/>
      <c r="F19" s="49"/>
      <c r="G19" s="56"/>
      <c r="H19" s="51">
        <f>'Costa Rica'!$G19*0.0026</f>
        <v>0</v>
      </c>
      <c r="I19" s="52"/>
      <c r="J19" s="53">
        <f>'Costa Rica'!$I19*0.0026</f>
        <v>0</v>
      </c>
      <c r="K19" s="54"/>
    </row>
    <row r="20" spans="1:11" ht="12.75" customHeight="1" x14ac:dyDescent="0.15">
      <c r="A20" s="44">
        <f t="shared" si="0"/>
        <v>0</v>
      </c>
      <c r="B20" s="45" t="str">
        <f t="shared" si="1"/>
        <v>Day 0</v>
      </c>
      <c r="C20" s="61">
        <v>0</v>
      </c>
      <c r="D20" s="47" t="s">
        <v>33</v>
      </c>
      <c r="E20" s="62" t="s">
        <v>30</v>
      </c>
      <c r="F20" s="49"/>
      <c r="G20" s="50">
        <v>0</v>
      </c>
      <c r="H20" s="51">
        <f>'Costa Rica'!$G20*0.0026</f>
        <v>0</v>
      </c>
      <c r="I20" s="52"/>
      <c r="J20" s="53">
        <f>'Costa Rica'!$I20*0.0026</f>
        <v>0</v>
      </c>
      <c r="K20" s="54"/>
    </row>
    <row r="21" spans="1:11" ht="12.75" customHeight="1" x14ac:dyDescent="0.15">
      <c r="A21" s="44">
        <f t="shared" si="0"/>
        <v>0</v>
      </c>
      <c r="B21" s="45" t="str">
        <f t="shared" si="1"/>
        <v>Day 0</v>
      </c>
      <c r="C21" s="61">
        <v>0</v>
      </c>
      <c r="D21" s="124" t="s">
        <v>79</v>
      </c>
      <c r="E21" s="62" t="s">
        <v>30</v>
      </c>
      <c r="F21" s="57"/>
      <c r="G21" s="50">
        <v>20000</v>
      </c>
      <c r="H21" s="51">
        <f>'Costa Rica'!$G21*0.0026</f>
        <v>52</v>
      </c>
      <c r="I21" s="63"/>
      <c r="J21" s="53">
        <f>'Costa Rica'!$I21*0.0026</f>
        <v>0</v>
      </c>
      <c r="K21" s="59"/>
    </row>
    <row r="22" spans="1:11" ht="12.75" customHeight="1" thickBot="1" x14ac:dyDescent="0.2">
      <c r="A22" s="64">
        <f t="shared" si="0"/>
        <v>0</v>
      </c>
      <c r="B22" s="45" t="str">
        <f t="shared" si="1"/>
        <v>Day 0</v>
      </c>
      <c r="C22" s="65">
        <v>0</v>
      </c>
      <c r="D22" s="66" t="s">
        <v>34</v>
      </c>
      <c r="E22" s="67" t="s">
        <v>6</v>
      </c>
      <c r="F22" s="68"/>
      <c r="G22" s="50">
        <v>40000</v>
      </c>
      <c r="H22" s="51">
        <f>'Costa Rica'!$G22*0.0026</f>
        <v>104</v>
      </c>
      <c r="I22" s="52"/>
      <c r="J22" s="69">
        <f>Table_1[[#This Row],[Actual Cost (CRC)]]*0.0026</f>
        <v>0</v>
      </c>
      <c r="K22" s="70"/>
    </row>
    <row r="23" spans="1:11" ht="24.75" customHeight="1" thickTop="1" x14ac:dyDescent="0.15">
      <c r="A23" s="33">
        <v>1</v>
      </c>
      <c r="B23" s="71" t="s">
        <v>66</v>
      </c>
      <c r="C23" s="35">
        <v>0.33333333333333331</v>
      </c>
      <c r="D23" s="73" t="s">
        <v>93</v>
      </c>
      <c r="E23" s="73" t="s">
        <v>32</v>
      </c>
      <c r="F23" s="38"/>
      <c r="G23" s="74">
        <v>8000</v>
      </c>
      <c r="H23" s="40">
        <f>'Costa Rica'!$G23*0.0026</f>
        <v>20.8</v>
      </c>
      <c r="I23" s="75"/>
      <c r="J23" s="42">
        <f>Table_1[[#This Row],[Actual Cost (CRC)]]*0.0026</f>
        <v>0</v>
      </c>
      <c r="K23" s="78"/>
    </row>
    <row r="24" spans="1:11" ht="25.5" customHeight="1" x14ac:dyDescent="0.15">
      <c r="A24" s="44">
        <f>A23</f>
        <v>1</v>
      </c>
      <c r="B24" s="45" t="str">
        <f>B23</f>
        <v>Day 1</v>
      </c>
      <c r="C24" s="46">
        <v>0.375</v>
      </c>
      <c r="D24" s="47" t="s">
        <v>104</v>
      </c>
      <c r="E24" s="79" t="s">
        <v>30</v>
      </c>
      <c r="F24" s="58" t="s">
        <v>106</v>
      </c>
      <c r="G24" s="50">
        <v>20000</v>
      </c>
      <c r="H24" s="51">
        <f>'Costa Rica'!$G24*0.0026</f>
        <v>52</v>
      </c>
      <c r="I24" s="63"/>
      <c r="J24" s="69">
        <f>'Costa Rica'!$I24*0.0026</f>
        <v>0</v>
      </c>
      <c r="K24" s="59"/>
    </row>
    <row r="25" spans="1:11" ht="24.75" customHeight="1" x14ac:dyDescent="0.15">
      <c r="A25" s="44">
        <f>$A$8+1</f>
        <v>1</v>
      </c>
      <c r="B25" s="45" t="str">
        <f t="shared" ref="B25:B36" si="2">B24</f>
        <v>Day 1</v>
      </c>
      <c r="C25" s="46">
        <v>0.41666666666666669</v>
      </c>
      <c r="D25" s="55" t="s">
        <v>105</v>
      </c>
      <c r="E25" s="79" t="s">
        <v>37</v>
      </c>
      <c r="F25" s="58"/>
      <c r="G25" s="56">
        <f>26000*2</f>
        <v>52000</v>
      </c>
      <c r="H25" s="51">
        <f>'Costa Rica'!$G25*0.0026</f>
        <v>135.19999999999999</v>
      </c>
      <c r="I25" s="63"/>
      <c r="J25" s="69">
        <f>'Costa Rica'!$I25*0.0026</f>
        <v>0</v>
      </c>
      <c r="K25" s="59"/>
    </row>
    <row r="26" spans="1:11" ht="16.5" customHeight="1" x14ac:dyDescent="0.15">
      <c r="A26" s="81">
        <f t="shared" ref="A26:A36" si="3">$A$8+1</f>
        <v>1</v>
      </c>
      <c r="B26" s="45" t="str">
        <f t="shared" si="2"/>
        <v>Day 1</v>
      </c>
      <c r="C26" s="46">
        <v>0.45833333333333331</v>
      </c>
      <c r="D26" s="17"/>
      <c r="E26" s="17"/>
      <c r="F26" s="49"/>
      <c r="G26" s="56"/>
      <c r="H26" s="51">
        <f>'Costa Rica'!$G26*0.0026</f>
        <v>0</v>
      </c>
      <c r="I26" s="63"/>
      <c r="J26" s="69">
        <f>'Costa Rica'!$I26*0.0026</f>
        <v>0</v>
      </c>
      <c r="K26" s="54"/>
    </row>
    <row r="27" spans="1:11" ht="27" customHeight="1" x14ac:dyDescent="0.15">
      <c r="A27" s="81">
        <f t="shared" si="3"/>
        <v>1</v>
      </c>
      <c r="B27" s="45" t="str">
        <f t="shared" si="2"/>
        <v>Day 1</v>
      </c>
      <c r="C27" s="46">
        <v>0.5</v>
      </c>
      <c r="D27" s="47"/>
      <c r="E27" s="48"/>
      <c r="F27" s="57"/>
      <c r="G27" s="50"/>
      <c r="H27" s="51">
        <f>'Costa Rica'!$G27*0.0026</f>
        <v>0</v>
      </c>
      <c r="I27" s="63"/>
      <c r="J27" s="69">
        <f>'Costa Rica'!$I27*0.0026</f>
        <v>0</v>
      </c>
      <c r="K27" s="54"/>
    </row>
    <row r="28" spans="1:11" ht="18" customHeight="1" x14ac:dyDescent="0.15">
      <c r="A28" s="81">
        <f t="shared" si="3"/>
        <v>1</v>
      </c>
      <c r="B28" s="45" t="str">
        <f t="shared" si="2"/>
        <v>Day 1</v>
      </c>
      <c r="C28" s="46">
        <v>0.54166666666666663</v>
      </c>
      <c r="D28" s="47"/>
      <c r="E28" s="57"/>
      <c r="F28" s="57"/>
      <c r="G28" s="56"/>
      <c r="H28" s="51">
        <f>'Costa Rica'!$G28*0.0026</f>
        <v>0</v>
      </c>
      <c r="I28" s="63"/>
      <c r="J28" s="69">
        <f>'Costa Rica'!$I28*0.0026</f>
        <v>0</v>
      </c>
      <c r="K28" s="54"/>
    </row>
    <row r="29" spans="1:11" ht="20" customHeight="1" x14ac:dyDescent="0.15">
      <c r="A29" s="81">
        <f t="shared" si="3"/>
        <v>1</v>
      </c>
      <c r="B29" s="45" t="str">
        <f t="shared" si="2"/>
        <v>Day 1</v>
      </c>
      <c r="C29" s="46">
        <v>0.58333333333333337</v>
      </c>
      <c r="D29" s="55" t="s">
        <v>108</v>
      </c>
      <c r="E29" s="57" t="s">
        <v>30</v>
      </c>
      <c r="F29" s="57" t="s">
        <v>107</v>
      </c>
      <c r="G29" s="56">
        <v>20000</v>
      </c>
      <c r="H29" s="51">
        <f>'Costa Rica'!$G29*0.0026</f>
        <v>52</v>
      </c>
      <c r="I29" s="63"/>
      <c r="J29" s="69">
        <f>'Costa Rica'!$I29*0.0026</f>
        <v>0</v>
      </c>
      <c r="K29" s="54"/>
    </row>
    <row r="30" spans="1:11" ht="20" customHeight="1" x14ac:dyDescent="0.15">
      <c r="A30" s="81">
        <f t="shared" si="3"/>
        <v>1</v>
      </c>
      <c r="B30" s="45" t="str">
        <f t="shared" si="2"/>
        <v>Day 1</v>
      </c>
      <c r="C30" s="46">
        <v>0.625</v>
      </c>
      <c r="D30" s="55" t="s">
        <v>83</v>
      </c>
      <c r="E30" s="57" t="s">
        <v>32</v>
      </c>
      <c r="F30" s="57"/>
      <c r="G30" s="56">
        <v>25000</v>
      </c>
      <c r="H30" s="51">
        <f>'Costa Rica'!$G30*0.0026</f>
        <v>65</v>
      </c>
      <c r="I30" s="63"/>
      <c r="J30" s="69">
        <f>'Costa Rica'!$I30*0.0026</f>
        <v>0</v>
      </c>
      <c r="K30" s="54"/>
    </row>
    <row r="31" spans="1:11" ht="42.75" customHeight="1" x14ac:dyDescent="0.15">
      <c r="A31" s="81">
        <f t="shared" si="3"/>
        <v>1</v>
      </c>
      <c r="B31" s="45" t="str">
        <f t="shared" si="2"/>
        <v>Day 1</v>
      </c>
      <c r="C31" s="46">
        <v>0.66666666666666663</v>
      </c>
      <c r="D31" s="55" t="s">
        <v>81</v>
      </c>
      <c r="E31" s="57" t="s">
        <v>21</v>
      </c>
      <c r="F31" s="57"/>
      <c r="G31" s="56">
        <v>0</v>
      </c>
      <c r="H31" s="51">
        <f>'Costa Rica'!$G31*0.0026</f>
        <v>0</v>
      </c>
      <c r="I31" s="63"/>
      <c r="J31" s="69">
        <f>'Costa Rica'!$I31*0.0026</f>
        <v>0</v>
      </c>
      <c r="K31" s="54"/>
    </row>
    <row r="32" spans="1:11" ht="24" customHeight="1" x14ac:dyDescent="0.15">
      <c r="A32" s="81">
        <f t="shared" si="3"/>
        <v>1</v>
      </c>
      <c r="B32" s="45" t="str">
        <f t="shared" si="2"/>
        <v>Day 1</v>
      </c>
      <c r="C32" s="46">
        <v>0.70833333333333337</v>
      </c>
      <c r="D32" s="55"/>
      <c r="E32" s="57"/>
      <c r="F32" s="58"/>
      <c r="G32" s="56"/>
      <c r="H32" s="51">
        <f>'Costa Rica'!$G32*0.0026</f>
        <v>0</v>
      </c>
      <c r="I32" s="63"/>
      <c r="J32" s="69">
        <f>'Costa Rica'!$I32*0.0026</f>
        <v>0</v>
      </c>
      <c r="K32" s="54"/>
    </row>
    <row r="33" spans="1:26" ht="27.75" customHeight="1" x14ac:dyDescent="0.15">
      <c r="A33" s="81">
        <f t="shared" si="3"/>
        <v>1</v>
      </c>
      <c r="B33" s="45" t="str">
        <f t="shared" si="2"/>
        <v>Day 1</v>
      </c>
      <c r="C33" s="46">
        <v>0.75</v>
      </c>
      <c r="D33" s="47" t="s">
        <v>54</v>
      </c>
      <c r="E33" s="47" t="s">
        <v>32</v>
      </c>
      <c r="F33" s="55"/>
      <c r="G33" s="50">
        <v>20000</v>
      </c>
      <c r="H33" s="51">
        <f>'Costa Rica'!$G33*0.0026</f>
        <v>52</v>
      </c>
      <c r="I33" s="63"/>
      <c r="J33" s="69">
        <f>'Costa Rica'!$I33*0.0026</f>
        <v>0</v>
      </c>
      <c r="K33" s="54"/>
      <c r="L33" s="80"/>
      <c r="M33" s="80"/>
      <c r="N33" s="80"/>
      <c r="O33" s="80"/>
      <c r="P33" s="80"/>
      <c r="Q33" s="80"/>
      <c r="R33" s="80"/>
      <c r="S33" s="80"/>
      <c r="T33" s="80"/>
      <c r="U33" s="80"/>
      <c r="V33" s="80"/>
      <c r="W33" s="80"/>
      <c r="X33" s="80"/>
      <c r="Y33" s="80"/>
      <c r="Z33" s="80"/>
    </row>
    <row r="34" spans="1:26" ht="27" customHeight="1" x14ac:dyDescent="0.15">
      <c r="A34" s="81">
        <f t="shared" si="3"/>
        <v>1</v>
      </c>
      <c r="B34" s="45" t="str">
        <f t="shared" si="2"/>
        <v>Day 1</v>
      </c>
      <c r="C34" s="46">
        <v>0.79166666666666663</v>
      </c>
      <c r="D34" s="47"/>
      <c r="E34" s="62"/>
      <c r="F34" s="17"/>
      <c r="G34" s="50"/>
      <c r="H34" s="51">
        <f>'Costa Rica'!$G34*0.0026</f>
        <v>0</v>
      </c>
      <c r="I34" s="63"/>
      <c r="J34" s="69">
        <f>'Costa Rica'!$I34*0.0026</f>
        <v>0</v>
      </c>
      <c r="K34" s="59"/>
    </row>
    <row r="35" spans="1:26" ht="12.75" customHeight="1" x14ac:dyDescent="0.15">
      <c r="A35" s="81">
        <f t="shared" si="3"/>
        <v>1</v>
      </c>
      <c r="B35" s="45" t="str">
        <f t="shared" si="2"/>
        <v>Day 1</v>
      </c>
      <c r="C35" s="46">
        <v>0.83333333333333337</v>
      </c>
      <c r="D35" s="55"/>
      <c r="E35" s="60"/>
      <c r="F35" s="49"/>
      <c r="G35" s="56"/>
      <c r="H35" s="51">
        <f>'Costa Rica'!$G35*0.0026</f>
        <v>0</v>
      </c>
      <c r="I35" s="63"/>
      <c r="J35" s="69">
        <f>'Costa Rica'!$I35*0.0026</f>
        <v>0</v>
      </c>
      <c r="K35" s="54"/>
    </row>
    <row r="36" spans="1:26" ht="12.75" customHeight="1" x14ac:dyDescent="0.15">
      <c r="A36" s="81">
        <f t="shared" si="3"/>
        <v>1</v>
      </c>
      <c r="B36" s="45" t="str">
        <f t="shared" si="2"/>
        <v>Day 1</v>
      </c>
      <c r="C36" s="46">
        <v>0.875</v>
      </c>
      <c r="D36" s="76"/>
      <c r="E36" s="60"/>
      <c r="F36" s="57"/>
      <c r="G36" s="56"/>
      <c r="H36" s="51">
        <f>'Costa Rica'!$G36*0.0026</f>
        <v>0</v>
      </c>
      <c r="I36" s="63"/>
      <c r="J36" s="69">
        <f>'Costa Rica'!$I36*0.0026</f>
        <v>0</v>
      </c>
      <c r="K36" s="54"/>
    </row>
    <row r="37" spans="1:26" ht="27.75" customHeight="1" thickBot="1" x14ac:dyDescent="0.2">
      <c r="A37" s="64">
        <v>1</v>
      </c>
      <c r="B37" s="45" t="str">
        <f t="shared" ref="B37" si="4">B36</f>
        <v>Day 1</v>
      </c>
      <c r="C37" s="77">
        <v>0.91666666666666663</v>
      </c>
      <c r="D37" s="66" t="s">
        <v>34</v>
      </c>
      <c r="E37" s="67" t="s">
        <v>6</v>
      </c>
      <c r="F37" s="68"/>
      <c r="G37" s="50">
        <v>40000</v>
      </c>
      <c r="H37" s="51">
        <f>'Costa Rica'!$G37*0.0026</f>
        <v>104</v>
      </c>
      <c r="I37" s="63"/>
      <c r="J37" s="69">
        <f>Table_1[[#This Row],[Actual Cost (CRC)]]*0.0026</f>
        <v>0</v>
      </c>
      <c r="K37" s="70"/>
    </row>
    <row r="38" spans="1:26" ht="25.5" customHeight="1" thickTop="1" x14ac:dyDescent="0.15">
      <c r="A38" s="33">
        <v>2</v>
      </c>
      <c r="B38" s="71" t="s">
        <v>67</v>
      </c>
      <c r="C38" s="72">
        <v>0.22916666666666666</v>
      </c>
      <c r="D38" s="73" t="s">
        <v>36</v>
      </c>
      <c r="E38" s="73" t="s">
        <v>32</v>
      </c>
      <c r="F38" s="38"/>
      <c r="G38" s="74">
        <v>8000</v>
      </c>
      <c r="H38" s="40">
        <f>'Costa Rica'!$G38*0.0026</f>
        <v>20.8</v>
      </c>
      <c r="I38" s="75"/>
      <c r="J38" s="42">
        <f>Table_1[[#This Row],[Actual Cost (CRC)]]*0.0026</f>
        <v>0</v>
      </c>
      <c r="K38" s="43"/>
    </row>
    <row r="39" spans="1:26" ht="27" customHeight="1" x14ac:dyDescent="0.15">
      <c r="A39" s="81">
        <f t="shared" ref="A39:B39" si="5">A38</f>
        <v>2</v>
      </c>
      <c r="B39" s="45" t="str">
        <f t="shared" si="5"/>
        <v>Day 2</v>
      </c>
      <c r="C39" s="82">
        <v>0.25</v>
      </c>
      <c r="D39" s="83"/>
      <c r="E39" s="47"/>
      <c r="F39" s="84"/>
      <c r="G39" s="85"/>
      <c r="H39" s="86"/>
      <c r="I39" s="63"/>
      <c r="J39" s="69">
        <f>'Costa Rica'!$I39*0.0026</f>
        <v>0</v>
      </c>
      <c r="K39" s="59"/>
    </row>
    <row r="40" spans="1:26" ht="27" customHeight="1" x14ac:dyDescent="0.15">
      <c r="A40" s="44">
        <f>A39</f>
        <v>2</v>
      </c>
      <c r="B40" s="45" t="str">
        <f>B38</f>
        <v>Day 2</v>
      </c>
      <c r="C40" s="61">
        <v>0.27083333333333331</v>
      </c>
      <c r="D40" s="55" t="s">
        <v>101</v>
      </c>
      <c r="E40" s="47" t="s">
        <v>21</v>
      </c>
      <c r="F40" s="58"/>
      <c r="G40" s="50">
        <f>H40/0.0026</f>
        <v>166338.46153846156</v>
      </c>
      <c r="H40" s="51">
        <f>432.48</f>
        <v>432.48</v>
      </c>
      <c r="I40" s="63"/>
      <c r="J40" s="69">
        <f>'Costa Rica'!$I40*0.0026</f>
        <v>0</v>
      </c>
      <c r="K40" s="59" t="s">
        <v>38</v>
      </c>
    </row>
    <row r="41" spans="1:26" ht="16.5" customHeight="1" x14ac:dyDescent="0.15">
      <c r="A41" s="81">
        <f t="shared" ref="A41:A52" si="6">A40</f>
        <v>2</v>
      </c>
      <c r="B41" s="45" t="str">
        <f t="shared" ref="B41:B52" si="7">B40</f>
        <v>Day 2</v>
      </c>
      <c r="C41" s="46">
        <v>0.41666666666666669</v>
      </c>
      <c r="D41" s="47"/>
      <c r="E41" s="55"/>
      <c r="F41" s="55"/>
      <c r="G41" s="56"/>
      <c r="H41" s="51">
        <f>'Costa Rica'!$G41*0.0026</f>
        <v>0</v>
      </c>
      <c r="I41" s="63"/>
      <c r="J41" s="69">
        <f>'Costa Rica'!$I41*0.0026</f>
        <v>0</v>
      </c>
      <c r="K41" s="59"/>
    </row>
    <row r="42" spans="1:26" ht="30" customHeight="1" x14ac:dyDescent="0.15">
      <c r="A42" s="81">
        <f t="shared" si="6"/>
        <v>2</v>
      </c>
      <c r="B42" s="45" t="str">
        <f t="shared" si="7"/>
        <v>Day 2</v>
      </c>
      <c r="C42" s="46">
        <v>0.45833333333333331</v>
      </c>
      <c r="D42" s="49"/>
      <c r="E42" s="49"/>
      <c r="F42" s="49"/>
      <c r="G42" s="56"/>
      <c r="H42" s="51">
        <f>'Costa Rica'!$G42*0.0026</f>
        <v>0</v>
      </c>
      <c r="I42" s="63"/>
      <c r="J42" s="69">
        <f>'Costa Rica'!$I42*0.0026</f>
        <v>0</v>
      </c>
      <c r="K42" s="54"/>
    </row>
    <row r="43" spans="1:26" ht="27" customHeight="1" x14ac:dyDescent="0.15">
      <c r="A43" s="81">
        <f t="shared" si="6"/>
        <v>2</v>
      </c>
      <c r="B43" s="45" t="str">
        <f t="shared" si="7"/>
        <v>Day 2</v>
      </c>
      <c r="C43" s="46">
        <v>0.5</v>
      </c>
      <c r="D43" s="47" t="s">
        <v>84</v>
      </c>
      <c r="E43" s="48" t="s">
        <v>32</v>
      </c>
      <c r="F43" s="57"/>
      <c r="G43" s="50">
        <v>0</v>
      </c>
      <c r="H43" s="51">
        <f>'Costa Rica'!$G43*0.0026</f>
        <v>0</v>
      </c>
      <c r="I43" s="63"/>
      <c r="J43" s="69">
        <f>'Costa Rica'!$I43*0.0026</f>
        <v>0</v>
      </c>
      <c r="K43" s="54"/>
    </row>
    <row r="44" spans="1:26" ht="27" customHeight="1" x14ac:dyDescent="0.15">
      <c r="A44" s="81">
        <f t="shared" si="6"/>
        <v>2</v>
      </c>
      <c r="B44" s="45" t="str">
        <f t="shared" si="7"/>
        <v>Day 2</v>
      </c>
      <c r="C44" s="46">
        <v>0.54166666666666663</v>
      </c>
      <c r="D44" s="47"/>
      <c r="E44" s="48"/>
      <c r="F44" s="57"/>
      <c r="G44" s="50"/>
      <c r="H44" s="51">
        <f>'Costa Rica'!$G44*0.0026</f>
        <v>0</v>
      </c>
      <c r="I44" s="63"/>
      <c r="J44" s="69">
        <f>'Costa Rica'!$I44*0.0026</f>
        <v>0</v>
      </c>
      <c r="K44" s="54"/>
    </row>
    <row r="45" spans="1:26" ht="40.5" customHeight="1" x14ac:dyDescent="0.15">
      <c r="A45" s="81">
        <f t="shared" si="6"/>
        <v>2</v>
      </c>
      <c r="B45" s="45" t="str">
        <f t="shared" si="7"/>
        <v>Day 2</v>
      </c>
      <c r="C45" s="46">
        <v>0.58333333333333337</v>
      </c>
      <c r="D45" s="55"/>
      <c r="E45" s="57"/>
      <c r="F45" s="58"/>
      <c r="G45" s="56"/>
      <c r="H45" s="51">
        <f>'Costa Rica'!$G45*0.0026</f>
        <v>0</v>
      </c>
      <c r="I45" s="63"/>
      <c r="J45" s="69"/>
      <c r="K45" s="54"/>
    </row>
    <row r="46" spans="1:26" ht="13.5" customHeight="1" x14ac:dyDescent="0.15">
      <c r="A46" s="81">
        <f t="shared" si="6"/>
        <v>2</v>
      </c>
      <c r="B46" s="45" t="str">
        <f t="shared" si="7"/>
        <v>Day 2</v>
      </c>
      <c r="C46" s="46">
        <v>0.625</v>
      </c>
      <c r="D46" s="55"/>
      <c r="E46" s="57"/>
      <c r="F46" s="49"/>
      <c r="G46" s="56"/>
      <c r="H46" s="51">
        <f>'Costa Rica'!$G46*0.0026</f>
        <v>0</v>
      </c>
      <c r="I46" s="63"/>
      <c r="J46" s="69">
        <f>'Costa Rica'!$I46*0.0026</f>
        <v>0</v>
      </c>
      <c r="K46" s="54"/>
    </row>
    <row r="47" spans="1:26" ht="13.5" customHeight="1" x14ac:dyDescent="0.15">
      <c r="A47" s="81">
        <f t="shared" si="6"/>
        <v>2</v>
      </c>
      <c r="B47" s="45" t="str">
        <f t="shared" si="7"/>
        <v>Day 2</v>
      </c>
      <c r="C47" s="46">
        <v>0.66666666666666663</v>
      </c>
      <c r="D47" s="47"/>
      <c r="E47" s="48"/>
      <c r="F47" s="49"/>
      <c r="G47" s="50"/>
      <c r="H47" s="51">
        <f>'Costa Rica'!$G47*0.0026</f>
        <v>0</v>
      </c>
      <c r="I47" s="63"/>
      <c r="J47" s="69">
        <f>'Costa Rica'!$I47*0.0026</f>
        <v>0</v>
      </c>
      <c r="K47" s="54"/>
    </row>
    <row r="48" spans="1:26" ht="16.5" customHeight="1" x14ac:dyDescent="0.15">
      <c r="A48" s="81">
        <f t="shared" si="6"/>
        <v>2</v>
      </c>
      <c r="B48" s="45" t="str">
        <f t="shared" si="7"/>
        <v>Day 2</v>
      </c>
      <c r="C48" s="46">
        <v>0.70833333333333337</v>
      </c>
      <c r="D48" s="47" t="s">
        <v>85</v>
      </c>
      <c r="E48" s="48" t="s">
        <v>30</v>
      </c>
      <c r="F48" s="49"/>
      <c r="G48" s="50">
        <v>0</v>
      </c>
      <c r="H48" s="51">
        <f>'Costa Rica'!$G48*0.0026</f>
        <v>0</v>
      </c>
      <c r="I48" s="63"/>
      <c r="J48" s="69">
        <f>'Costa Rica'!$I48*0.0026</f>
        <v>0</v>
      </c>
      <c r="K48" s="54" t="s">
        <v>86</v>
      </c>
    </row>
    <row r="49" spans="1:11" ht="27" customHeight="1" x14ac:dyDescent="0.15">
      <c r="A49" s="81">
        <f t="shared" si="6"/>
        <v>2</v>
      </c>
      <c r="B49" s="45" t="str">
        <f t="shared" si="7"/>
        <v>Day 2</v>
      </c>
      <c r="C49" s="46">
        <v>0.75</v>
      </c>
      <c r="D49" s="47" t="s">
        <v>39</v>
      </c>
      <c r="E49" s="48" t="s">
        <v>21</v>
      </c>
      <c r="F49" s="58"/>
      <c r="G49" s="50">
        <v>0</v>
      </c>
      <c r="H49" s="51">
        <f>'Costa Rica'!$G49*0.0026</f>
        <v>0</v>
      </c>
      <c r="I49" s="63"/>
      <c r="J49" s="69">
        <f>'Costa Rica'!$I49*0.0026</f>
        <v>0</v>
      </c>
      <c r="K49" s="54"/>
    </row>
    <row r="50" spans="1:11" ht="26.25" customHeight="1" x14ac:dyDescent="0.15">
      <c r="A50" s="81">
        <f t="shared" si="6"/>
        <v>2</v>
      </c>
      <c r="B50" s="45" t="str">
        <f t="shared" si="7"/>
        <v>Day 2</v>
      </c>
      <c r="C50" s="46">
        <v>0.79166666666666663</v>
      </c>
      <c r="D50" s="47" t="s">
        <v>87</v>
      </c>
      <c r="E50" s="48" t="s">
        <v>32</v>
      </c>
      <c r="F50" s="79" t="s">
        <v>40</v>
      </c>
      <c r="G50" s="50">
        <v>20000</v>
      </c>
      <c r="H50" s="51">
        <f>'Costa Rica'!$G50*0.0026</f>
        <v>52</v>
      </c>
      <c r="I50" s="63"/>
      <c r="J50" s="69">
        <f>'Costa Rica'!$I50*0.0026</f>
        <v>0</v>
      </c>
      <c r="K50" s="54"/>
    </row>
    <row r="51" spans="1:11" ht="24.75" customHeight="1" x14ac:dyDescent="0.15">
      <c r="A51" s="81">
        <f t="shared" si="6"/>
        <v>2</v>
      </c>
      <c r="B51" s="45" t="str">
        <f t="shared" si="7"/>
        <v>Day 2</v>
      </c>
      <c r="C51" s="46">
        <v>0.83333333333333337</v>
      </c>
      <c r="D51" s="55"/>
      <c r="E51" s="60"/>
      <c r="F51" s="49"/>
      <c r="G51" s="56"/>
      <c r="H51" s="51">
        <f>'Costa Rica'!$G51*0.0026</f>
        <v>0</v>
      </c>
      <c r="I51" s="63"/>
      <c r="J51" s="69">
        <f>'Costa Rica'!$I51*0.0026</f>
        <v>0</v>
      </c>
      <c r="K51" s="54"/>
    </row>
    <row r="52" spans="1:11" ht="12.75" customHeight="1" x14ac:dyDescent="0.15">
      <c r="A52" s="81">
        <f t="shared" si="6"/>
        <v>2</v>
      </c>
      <c r="B52" s="45" t="str">
        <f t="shared" si="7"/>
        <v>Day 2</v>
      </c>
      <c r="C52" s="46">
        <v>0.875</v>
      </c>
      <c r="D52" s="76"/>
      <c r="E52" s="60"/>
      <c r="F52" s="57"/>
      <c r="G52" s="56"/>
      <c r="H52" s="51">
        <f>'Costa Rica'!$G52*0.0026</f>
        <v>0</v>
      </c>
      <c r="I52" s="63"/>
      <c r="J52" s="69">
        <f>Table_1[[#This Row],[Actual Cost (CRC)]]*0.0026</f>
        <v>0</v>
      </c>
      <c r="K52" s="54"/>
    </row>
    <row r="53" spans="1:11" ht="24" customHeight="1" thickBot="1" x14ac:dyDescent="0.2">
      <c r="A53" s="44">
        <v>2</v>
      </c>
      <c r="B53" s="45" t="str">
        <f>B51</f>
        <v>Day 2</v>
      </c>
      <c r="C53" s="77">
        <v>0.91666666666666663</v>
      </c>
      <c r="D53" s="66" t="s">
        <v>34</v>
      </c>
      <c r="E53" s="67" t="s">
        <v>6</v>
      </c>
      <c r="F53" s="67" t="s">
        <v>40</v>
      </c>
      <c r="G53" s="87">
        <v>40000</v>
      </c>
      <c r="H53" s="88">
        <f>'Costa Rica'!$G53*0.0026</f>
        <v>104</v>
      </c>
      <c r="I53" s="89"/>
      <c r="J53" s="90">
        <f>Table_1[[#This Row],[Actual Cost (CRC)]]*0.0026</f>
        <v>0</v>
      </c>
      <c r="K53" s="70"/>
    </row>
    <row r="54" spans="1:11" ht="12.75" customHeight="1" thickTop="1" x14ac:dyDescent="0.15">
      <c r="A54" s="33">
        <f>A51+1</f>
        <v>3</v>
      </c>
      <c r="B54" s="71" t="s">
        <v>68</v>
      </c>
      <c r="C54" s="72">
        <v>0.29166666666666669</v>
      </c>
      <c r="D54" s="47" t="s">
        <v>36</v>
      </c>
      <c r="E54" s="47" t="s">
        <v>32</v>
      </c>
      <c r="F54" s="58"/>
      <c r="G54" s="39">
        <v>8000</v>
      </c>
      <c r="H54" s="40">
        <f>'Costa Rica'!$G54*0.0026</f>
        <v>20.8</v>
      </c>
      <c r="I54" s="75"/>
      <c r="J54" s="42">
        <f>Table_1[[#This Row],[Actual Cost (CRC)]]*0.0026</f>
        <v>0</v>
      </c>
      <c r="K54" s="43"/>
    </row>
    <row r="55" spans="1:11" ht="27.75" customHeight="1" x14ac:dyDescent="0.15">
      <c r="A55" s="44">
        <f t="shared" ref="A55:B55" si="8">A54</f>
        <v>3</v>
      </c>
      <c r="B55" s="45" t="str">
        <f t="shared" si="8"/>
        <v>Day 3</v>
      </c>
      <c r="C55" s="82">
        <v>0.3125</v>
      </c>
      <c r="D55" s="47"/>
      <c r="E55" s="47"/>
      <c r="F55" s="79"/>
      <c r="G55" s="85">
        <v>0</v>
      </c>
      <c r="H55" s="86"/>
      <c r="I55" s="63"/>
      <c r="J55" s="69">
        <f>'Costa Rica'!$I55*0.0026</f>
        <v>0</v>
      </c>
      <c r="K55" s="91"/>
    </row>
    <row r="56" spans="1:11" ht="27.75" customHeight="1" x14ac:dyDescent="0.15">
      <c r="A56" s="44">
        <f>A55</f>
        <v>3</v>
      </c>
      <c r="B56" s="45" t="str">
        <f>B54</f>
        <v>Day 3</v>
      </c>
      <c r="C56" s="82">
        <v>0.33333333333333331</v>
      </c>
      <c r="D56" s="55" t="s">
        <v>88</v>
      </c>
      <c r="E56" s="47" t="s">
        <v>30</v>
      </c>
      <c r="F56" s="79" t="s">
        <v>41</v>
      </c>
      <c r="G56" s="85">
        <f>40000*2</f>
        <v>80000</v>
      </c>
      <c r="H56" s="51">
        <f>'Costa Rica'!$G56*0.0026</f>
        <v>208</v>
      </c>
      <c r="I56" s="63"/>
      <c r="J56" s="69">
        <f>'Costa Rica'!$I56*0.0026</f>
        <v>0</v>
      </c>
      <c r="K56" s="59" t="s">
        <v>42</v>
      </c>
    </row>
    <row r="57" spans="1:11" ht="27.75" customHeight="1" x14ac:dyDescent="0.15">
      <c r="A57" s="81">
        <f t="shared" ref="A57:A71" si="9">A56</f>
        <v>3</v>
      </c>
      <c r="B57" s="45" t="str">
        <f>B54</f>
        <v>Day 3</v>
      </c>
      <c r="C57" s="61">
        <v>0.375</v>
      </c>
      <c r="D57" s="47"/>
      <c r="E57" s="55"/>
      <c r="F57" s="58"/>
      <c r="G57" s="50"/>
      <c r="H57" s="51">
        <f>'Costa Rica'!$G57*0.0026</f>
        <v>0</v>
      </c>
      <c r="I57" s="63"/>
      <c r="J57" s="69">
        <f>'Costa Rica'!$I57*0.0026</f>
        <v>0</v>
      </c>
      <c r="K57" s="59"/>
    </row>
    <row r="58" spans="1:11" ht="24.75" customHeight="1" x14ac:dyDescent="0.15">
      <c r="A58" s="81">
        <f t="shared" si="9"/>
        <v>3</v>
      </c>
      <c r="B58" s="45" t="str">
        <f t="shared" ref="B58:B61" si="10">B57</f>
        <v>Day 3</v>
      </c>
      <c r="C58" s="46">
        <v>0.41666666666666669</v>
      </c>
      <c r="D58" s="55"/>
      <c r="E58" s="55"/>
      <c r="F58" s="55"/>
      <c r="G58" s="56"/>
      <c r="H58" s="51">
        <f>'Costa Rica'!$G58*0.0026</f>
        <v>0</v>
      </c>
      <c r="I58" s="63"/>
      <c r="J58" s="69">
        <f>'Costa Rica'!$I58*0.0026</f>
        <v>0</v>
      </c>
      <c r="K58" s="59"/>
    </row>
    <row r="59" spans="1:11" ht="18" customHeight="1" x14ac:dyDescent="0.15">
      <c r="A59" s="81">
        <f t="shared" si="9"/>
        <v>3</v>
      </c>
      <c r="B59" s="45" t="str">
        <f t="shared" si="10"/>
        <v>Day 3</v>
      </c>
      <c r="C59" s="46">
        <v>0.45833333333333331</v>
      </c>
      <c r="D59" s="49"/>
      <c r="E59" s="49"/>
      <c r="F59" s="49"/>
      <c r="G59" s="56"/>
      <c r="H59" s="51">
        <f>'Costa Rica'!$G59*0.0026</f>
        <v>0</v>
      </c>
      <c r="I59" s="63"/>
      <c r="J59" s="69">
        <f>'Costa Rica'!$I59*0.0026</f>
        <v>0</v>
      </c>
      <c r="K59" s="59"/>
    </row>
    <row r="60" spans="1:11" ht="27" customHeight="1" x14ac:dyDescent="0.15">
      <c r="A60" s="81">
        <f t="shared" si="9"/>
        <v>3</v>
      </c>
      <c r="B60" s="45" t="str">
        <f t="shared" si="10"/>
        <v>Day 3</v>
      </c>
      <c r="C60" s="46">
        <v>0.5</v>
      </c>
      <c r="D60" s="47" t="s">
        <v>89</v>
      </c>
      <c r="E60" s="48" t="s">
        <v>32</v>
      </c>
      <c r="F60" s="48" t="s">
        <v>43</v>
      </c>
      <c r="G60" s="50">
        <f>3000*2</f>
        <v>6000</v>
      </c>
      <c r="H60" s="51">
        <f>'Costa Rica'!$G60*0.0026</f>
        <v>15.6</v>
      </c>
      <c r="I60" s="63"/>
      <c r="J60" s="69">
        <f>'Costa Rica'!$I60*0.0026</f>
        <v>0</v>
      </c>
      <c r="K60" s="54"/>
    </row>
    <row r="61" spans="1:11" ht="25.5" customHeight="1" x14ac:dyDescent="0.15">
      <c r="A61" s="81">
        <f t="shared" si="9"/>
        <v>3</v>
      </c>
      <c r="B61" s="45" t="str">
        <f t="shared" si="10"/>
        <v>Day 3</v>
      </c>
      <c r="C61" s="61">
        <v>0.54166666666666663</v>
      </c>
      <c r="D61" s="47" t="s">
        <v>90</v>
      </c>
      <c r="E61" s="48" t="s">
        <v>30</v>
      </c>
      <c r="F61" s="48" t="s">
        <v>94</v>
      </c>
      <c r="G61" s="50">
        <v>8000</v>
      </c>
      <c r="H61" s="51">
        <f>'Costa Rica'!$G61*0.0026</f>
        <v>20.8</v>
      </c>
      <c r="I61" s="63"/>
      <c r="J61" s="69"/>
      <c r="K61" s="59"/>
    </row>
    <row r="62" spans="1:11" ht="25.5" customHeight="1" x14ac:dyDescent="0.15">
      <c r="A62" s="81">
        <f t="shared" si="9"/>
        <v>3</v>
      </c>
      <c r="B62" s="45" t="str">
        <f>B60</f>
        <v>Day 3</v>
      </c>
      <c r="C62" s="61">
        <v>0.5625</v>
      </c>
      <c r="D62" s="47" t="s">
        <v>45</v>
      </c>
      <c r="E62" s="48" t="s">
        <v>21</v>
      </c>
      <c r="F62" s="57"/>
      <c r="G62" s="50">
        <f>15000*2</f>
        <v>30000</v>
      </c>
      <c r="H62" s="51">
        <f>'Costa Rica'!$G62*0.0026</f>
        <v>78</v>
      </c>
      <c r="I62" s="63"/>
      <c r="J62" s="69">
        <f>'Costa Rica'!$I62*0.0026</f>
        <v>0</v>
      </c>
      <c r="K62" s="59"/>
    </row>
    <row r="63" spans="1:11" ht="15.75" customHeight="1" x14ac:dyDescent="0.15">
      <c r="A63" s="81">
        <f t="shared" si="9"/>
        <v>3</v>
      </c>
      <c r="B63" s="45" t="str">
        <f t="shared" ref="B63:B65" si="11">B62</f>
        <v>Day 3</v>
      </c>
      <c r="C63" s="46">
        <v>0.58333333333333337</v>
      </c>
      <c r="D63" s="47"/>
      <c r="E63" s="57"/>
      <c r="F63" s="49"/>
      <c r="G63" s="56"/>
      <c r="H63" s="51">
        <f>'Costa Rica'!$G63*0.0026</f>
        <v>0</v>
      </c>
      <c r="I63" s="63"/>
      <c r="J63" s="69">
        <f>'Costa Rica'!$I63*0.0026</f>
        <v>0</v>
      </c>
      <c r="K63" s="59"/>
    </row>
    <row r="64" spans="1:11" ht="12.75" customHeight="1" x14ac:dyDescent="0.15">
      <c r="A64" s="81">
        <f t="shared" si="9"/>
        <v>3</v>
      </c>
      <c r="B64" s="45" t="str">
        <f t="shared" si="11"/>
        <v>Day 3</v>
      </c>
      <c r="C64" s="46">
        <v>0.625</v>
      </c>
      <c r="D64" s="47"/>
      <c r="E64" s="48"/>
      <c r="F64" s="49"/>
      <c r="G64" s="50"/>
      <c r="H64" s="51">
        <f>'Costa Rica'!$G64*0.0026</f>
        <v>0</v>
      </c>
      <c r="I64" s="63"/>
      <c r="J64" s="69">
        <f>'Costa Rica'!$I64*0.0026</f>
        <v>0</v>
      </c>
      <c r="K64" s="59"/>
    </row>
    <row r="65" spans="1:11" ht="30.75" customHeight="1" x14ac:dyDescent="0.15">
      <c r="A65" s="81">
        <f t="shared" si="9"/>
        <v>3</v>
      </c>
      <c r="B65" s="45" t="str">
        <f t="shared" si="11"/>
        <v>Day 3</v>
      </c>
      <c r="C65" s="46">
        <v>0.66666666666666663</v>
      </c>
      <c r="D65" s="47" t="s">
        <v>91</v>
      </c>
      <c r="E65" s="48" t="s">
        <v>30</v>
      </c>
      <c r="F65" s="17" t="s">
        <v>44</v>
      </c>
      <c r="G65" s="50">
        <f>800*2</f>
        <v>1600</v>
      </c>
      <c r="H65" s="51">
        <f>'Costa Rica'!$G65*0.0026</f>
        <v>4.16</v>
      </c>
      <c r="I65" s="63"/>
      <c r="J65" s="69">
        <f>'Costa Rica'!$I65*0.0026</f>
        <v>0</v>
      </c>
      <c r="K65" s="59" t="s">
        <v>46</v>
      </c>
    </row>
    <row r="66" spans="1:11" ht="18" customHeight="1" x14ac:dyDescent="0.15">
      <c r="A66" s="81">
        <f t="shared" si="9"/>
        <v>3</v>
      </c>
      <c r="B66" s="45" t="str">
        <f>B64</f>
        <v>Day 3</v>
      </c>
      <c r="C66" s="46">
        <v>0.70833333333333337</v>
      </c>
      <c r="D66" s="55"/>
      <c r="E66" s="57"/>
      <c r="F66" s="58"/>
      <c r="G66" s="56"/>
      <c r="H66" s="51">
        <f>'Costa Rica'!$G66*0.0026</f>
        <v>0</v>
      </c>
      <c r="I66" s="63"/>
      <c r="J66" s="69">
        <f>'Costa Rica'!$I66*0.0026</f>
        <v>0</v>
      </c>
      <c r="K66" s="54"/>
    </row>
    <row r="67" spans="1:11" ht="28.5" customHeight="1" x14ac:dyDescent="0.15">
      <c r="A67" s="81">
        <f t="shared" si="9"/>
        <v>3</v>
      </c>
      <c r="B67" s="45" t="str">
        <f t="shared" ref="B67:B71" si="12">B66</f>
        <v>Day 3</v>
      </c>
      <c r="C67" s="46">
        <v>0.75</v>
      </c>
      <c r="D67" s="47" t="s">
        <v>109</v>
      </c>
      <c r="E67" s="47" t="s">
        <v>32</v>
      </c>
      <c r="F67" s="47" t="s">
        <v>40</v>
      </c>
      <c r="G67" s="50">
        <v>35000</v>
      </c>
      <c r="H67" s="51">
        <f>'Costa Rica'!$G67*0.0026</f>
        <v>91</v>
      </c>
      <c r="I67" s="63"/>
      <c r="J67" s="69">
        <f>'Costa Rica'!$I67*0.0026</f>
        <v>0</v>
      </c>
      <c r="K67" s="54"/>
    </row>
    <row r="68" spans="1:11" ht="15" customHeight="1" x14ac:dyDescent="0.15">
      <c r="A68" s="81">
        <f t="shared" si="9"/>
        <v>3</v>
      </c>
      <c r="B68" s="45" t="str">
        <f t="shared" si="12"/>
        <v>Day 3</v>
      </c>
      <c r="C68" s="46">
        <v>0.79166666666666663</v>
      </c>
      <c r="D68" s="55"/>
      <c r="E68" s="60"/>
      <c r="F68" s="49"/>
      <c r="G68" s="56"/>
      <c r="H68" s="51">
        <f>'Costa Rica'!$G68*0.0026</f>
        <v>0</v>
      </c>
      <c r="I68" s="63"/>
      <c r="J68" s="69">
        <f>Table_1[[#This Row],[Actual Cost (CRC)]]*0.0026</f>
        <v>0</v>
      </c>
      <c r="K68" s="54"/>
    </row>
    <row r="69" spans="1:11" ht="24" customHeight="1" x14ac:dyDescent="0.15">
      <c r="A69" s="81">
        <f t="shared" si="9"/>
        <v>3</v>
      </c>
      <c r="B69" s="45" t="str">
        <f t="shared" si="12"/>
        <v>Day 3</v>
      </c>
      <c r="C69" s="46">
        <v>0.83333333333333337</v>
      </c>
      <c r="D69" s="47"/>
      <c r="E69" s="62"/>
      <c r="F69" s="49"/>
      <c r="G69" s="56"/>
      <c r="H69" s="51">
        <f>'Costa Rica'!$G69*0.0026</f>
        <v>0</v>
      </c>
      <c r="I69" s="63"/>
      <c r="J69" s="53">
        <f>'Costa Rica'!$I69*0.0026</f>
        <v>0</v>
      </c>
      <c r="K69" s="59"/>
    </row>
    <row r="70" spans="1:11" ht="13.5" customHeight="1" x14ac:dyDescent="0.15">
      <c r="A70" s="81">
        <f t="shared" si="9"/>
        <v>3</v>
      </c>
      <c r="B70" s="45" t="str">
        <f t="shared" si="12"/>
        <v>Day 3</v>
      </c>
      <c r="C70" s="46">
        <v>0.875</v>
      </c>
      <c r="D70" s="76"/>
      <c r="E70" s="60"/>
      <c r="F70" s="57"/>
      <c r="G70" s="56"/>
      <c r="H70" s="51">
        <f>'Costa Rica'!$G70*0.0026</f>
        <v>0</v>
      </c>
      <c r="I70" s="52"/>
      <c r="J70" s="53">
        <f>'Costa Rica'!$I70*0.0026</f>
        <v>0</v>
      </c>
      <c r="K70" s="54"/>
    </row>
    <row r="71" spans="1:11" ht="27" customHeight="1" thickBot="1" x14ac:dyDescent="0.2">
      <c r="A71" s="81">
        <f t="shared" si="9"/>
        <v>3</v>
      </c>
      <c r="B71" s="45" t="str">
        <f t="shared" si="12"/>
        <v>Day 3</v>
      </c>
      <c r="C71" s="77">
        <v>0.91666666666666663</v>
      </c>
      <c r="D71" s="66" t="s">
        <v>34</v>
      </c>
      <c r="E71" s="67" t="s">
        <v>6</v>
      </c>
      <c r="F71" s="67" t="s">
        <v>47</v>
      </c>
      <c r="G71" s="50">
        <v>40000</v>
      </c>
      <c r="H71" s="51">
        <f>'Costa Rica'!$G71*0.0026</f>
        <v>104</v>
      </c>
      <c r="I71" s="52"/>
      <c r="J71" s="69">
        <f>Table_1[[#This Row],[Actual Cost (CRC)]]*0.0026</f>
        <v>0</v>
      </c>
      <c r="K71" s="70"/>
    </row>
    <row r="72" spans="1:11" ht="24.75" customHeight="1" thickTop="1" x14ac:dyDescent="0.15">
      <c r="A72" s="33">
        <f>$A$8+4</f>
        <v>4</v>
      </c>
      <c r="B72" s="71" t="s">
        <v>69</v>
      </c>
      <c r="C72" s="72">
        <v>0.29166666666666669</v>
      </c>
      <c r="D72" s="73" t="s">
        <v>36</v>
      </c>
      <c r="E72" s="73" t="s">
        <v>32</v>
      </c>
      <c r="F72" s="38"/>
      <c r="G72" s="74">
        <v>8000</v>
      </c>
      <c r="H72" s="40">
        <f>'Costa Rica'!$G72*0.0026</f>
        <v>20.8</v>
      </c>
      <c r="I72" s="121"/>
      <c r="J72" s="151">
        <f>Table_1[[#This Row],[Actual Cost (CRC)]]*0.0026</f>
        <v>0</v>
      </c>
      <c r="K72" s="59"/>
    </row>
    <row r="73" spans="1:11" ht="24.75" customHeight="1" x14ac:dyDescent="0.15">
      <c r="A73" s="44">
        <f t="shared" ref="A73:A87" si="13">$A$8+4</f>
        <v>4</v>
      </c>
      <c r="B73" s="45" t="str">
        <f>B72</f>
        <v>Day 4</v>
      </c>
      <c r="C73" s="61">
        <v>0.33333333333333331</v>
      </c>
      <c r="D73" s="55" t="s">
        <v>95</v>
      </c>
      <c r="E73" s="47" t="s">
        <v>30</v>
      </c>
      <c r="F73" s="92" t="s">
        <v>41</v>
      </c>
      <c r="G73" s="85">
        <f>45000*2</f>
        <v>90000</v>
      </c>
      <c r="H73" s="86">
        <f>G73*0.0026</f>
        <v>234</v>
      </c>
      <c r="I73" s="123"/>
      <c r="J73" s="152">
        <f>Table_1[[#This Row],[Actual Cost (CRC)]]*0.0026</f>
        <v>0</v>
      </c>
      <c r="K73" s="59" t="s">
        <v>42</v>
      </c>
    </row>
    <row r="74" spans="1:11" ht="24.75" customHeight="1" x14ac:dyDescent="0.15">
      <c r="A74" s="44">
        <f t="shared" si="13"/>
        <v>4</v>
      </c>
      <c r="B74" s="45" t="str">
        <f>B72</f>
        <v>Day 4</v>
      </c>
      <c r="C74" s="46">
        <v>0.375</v>
      </c>
      <c r="D74" s="47"/>
      <c r="E74" s="55"/>
      <c r="F74" s="58"/>
      <c r="G74" s="50"/>
      <c r="H74" s="51">
        <f>'Costa Rica'!$G74*0.0026</f>
        <v>0</v>
      </c>
      <c r="I74" s="123"/>
      <c r="J74" s="152">
        <f>Table_1[[#This Row],[Actual Cost (CRC)]]*0.0026</f>
        <v>0</v>
      </c>
      <c r="K74" s="59"/>
    </row>
    <row r="75" spans="1:11" ht="14.25" customHeight="1" x14ac:dyDescent="0.15">
      <c r="A75" s="44">
        <f t="shared" si="13"/>
        <v>4</v>
      </c>
      <c r="B75" s="45" t="str">
        <f>B73</f>
        <v>Day 4</v>
      </c>
      <c r="C75" s="46">
        <v>0.41666666666666669</v>
      </c>
      <c r="D75" s="47"/>
      <c r="E75" s="55"/>
      <c r="F75" s="55"/>
      <c r="G75" s="56"/>
      <c r="H75" s="51">
        <f>'Costa Rica'!$G75*0.0026</f>
        <v>0</v>
      </c>
      <c r="I75" s="123"/>
      <c r="J75" s="152">
        <f>Table_1[[#This Row],[Actual Cost (CRC)]]*0.0026</f>
        <v>0</v>
      </c>
      <c r="K75" s="54"/>
    </row>
    <row r="76" spans="1:11" ht="15" customHeight="1" x14ac:dyDescent="0.15">
      <c r="A76" s="44">
        <f t="shared" si="13"/>
        <v>4</v>
      </c>
      <c r="B76" s="45" t="str">
        <f t="shared" ref="B76:B87" si="14">B75</f>
        <v>Day 4</v>
      </c>
      <c r="C76" s="46">
        <v>0.45833333333333331</v>
      </c>
      <c r="D76" s="49"/>
      <c r="E76" s="49"/>
      <c r="F76" s="49"/>
      <c r="G76" s="56"/>
      <c r="H76" s="51">
        <f>'Costa Rica'!$G76*0.0026</f>
        <v>0</v>
      </c>
      <c r="I76" s="123"/>
      <c r="J76" s="152">
        <f>Table_1[[#This Row],[Actual Cost (CRC)]]*0.0026</f>
        <v>0</v>
      </c>
      <c r="K76" s="54"/>
    </row>
    <row r="77" spans="1:11" ht="17.25" customHeight="1" x14ac:dyDescent="0.15">
      <c r="A77" s="44">
        <f t="shared" si="13"/>
        <v>4</v>
      </c>
      <c r="B77" s="45" t="str">
        <f t="shared" si="14"/>
        <v>Day 4</v>
      </c>
      <c r="C77" s="46">
        <v>0.5</v>
      </c>
      <c r="D77" s="47"/>
      <c r="E77" s="48"/>
      <c r="F77" s="57"/>
      <c r="G77" s="50"/>
      <c r="H77" s="51">
        <f>'Costa Rica'!$G77*0.0026</f>
        <v>0</v>
      </c>
      <c r="I77" s="123"/>
      <c r="J77" s="152">
        <f>Table_1[[#This Row],[Actual Cost (CRC)]]*0.0026</f>
        <v>0</v>
      </c>
      <c r="K77" s="54"/>
    </row>
    <row r="78" spans="1:11" ht="30.75" customHeight="1" x14ac:dyDescent="0.15">
      <c r="A78" s="44">
        <f t="shared" si="13"/>
        <v>4</v>
      </c>
      <c r="B78" s="45" t="str">
        <f t="shared" si="14"/>
        <v>Day 4</v>
      </c>
      <c r="C78" s="61">
        <v>0.52083333333333337</v>
      </c>
      <c r="D78" s="47" t="s">
        <v>96</v>
      </c>
      <c r="E78" s="48" t="s">
        <v>32</v>
      </c>
      <c r="F78" s="48"/>
      <c r="G78" s="50">
        <v>8000</v>
      </c>
      <c r="H78" s="51">
        <f>'Costa Rica'!$G78*0.0026</f>
        <v>20.8</v>
      </c>
      <c r="I78" s="123"/>
      <c r="J78" s="152">
        <f>Table_1[[#This Row],[Actual Cost (CRC)]]*0.0026</f>
        <v>0</v>
      </c>
      <c r="K78" s="59"/>
    </row>
    <row r="79" spans="1:11" ht="27" customHeight="1" x14ac:dyDescent="0.15">
      <c r="A79" s="44">
        <f t="shared" si="13"/>
        <v>4</v>
      </c>
      <c r="B79" s="45" t="str">
        <f t="shared" si="14"/>
        <v>Day 4</v>
      </c>
      <c r="C79" s="61">
        <v>0.54166666666666663</v>
      </c>
      <c r="D79" s="55" t="s">
        <v>102</v>
      </c>
      <c r="E79" s="48" t="s">
        <v>21</v>
      </c>
      <c r="F79" s="49"/>
      <c r="G79" s="50">
        <f>H79/0.0026</f>
        <v>100876.92307692308</v>
      </c>
      <c r="H79" s="93">
        <f>131.14*2</f>
        <v>262.27999999999997</v>
      </c>
      <c r="I79" s="123"/>
      <c r="J79" s="152">
        <f>Table_1[[#This Row],[Actual Cost (CRC)]]*0.0026</f>
        <v>0</v>
      </c>
      <c r="K79" s="59"/>
    </row>
    <row r="80" spans="1:11" ht="14.25" customHeight="1" x14ac:dyDescent="0.15">
      <c r="A80" s="44">
        <f t="shared" si="13"/>
        <v>4</v>
      </c>
      <c r="B80" s="45" t="str">
        <f t="shared" si="14"/>
        <v>Day 4</v>
      </c>
      <c r="C80" s="46">
        <v>0.625</v>
      </c>
      <c r="D80" s="47"/>
      <c r="E80" s="57"/>
      <c r="F80" s="49"/>
      <c r="G80" s="56"/>
      <c r="H80" s="51">
        <f>'Costa Rica'!$G80*0.0026</f>
        <v>0</v>
      </c>
      <c r="I80" s="123"/>
      <c r="J80" s="152">
        <f>Table_1[[#This Row],[Actual Cost (CRC)]]*0.0026</f>
        <v>0</v>
      </c>
      <c r="K80" s="59"/>
    </row>
    <row r="81" spans="1:11" ht="27" customHeight="1" x14ac:dyDescent="0.15">
      <c r="A81" s="44">
        <f t="shared" si="13"/>
        <v>4</v>
      </c>
      <c r="B81" s="45" t="str">
        <f t="shared" si="14"/>
        <v>Day 4</v>
      </c>
      <c r="C81" s="46">
        <v>0.66666666666666663</v>
      </c>
      <c r="D81" s="55"/>
      <c r="E81" s="57"/>
      <c r="F81" s="49"/>
      <c r="G81" s="56"/>
      <c r="H81" s="51">
        <f>'Costa Rica'!$G81*0.0026</f>
        <v>0</v>
      </c>
      <c r="I81" s="123"/>
      <c r="J81" s="152">
        <f>Table_1[[#This Row],[Actual Cost (CRC)]]*0.0026</f>
        <v>0</v>
      </c>
      <c r="K81" s="54"/>
    </row>
    <row r="82" spans="1:11" ht="12.75" customHeight="1" x14ac:dyDescent="0.15">
      <c r="A82" s="44">
        <f t="shared" si="13"/>
        <v>4</v>
      </c>
      <c r="B82" s="45" t="str">
        <f t="shared" si="14"/>
        <v>Day 4</v>
      </c>
      <c r="C82" s="46">
        <v>0.70833333333333337</v>
      </c>
      <c r="D82" s="55"/>
      <c r="E82" s="57"/>
      <c r="F82" s="58"/>
      <c r="G82" s="56"/>
      <c r="H82" s="51">
        <f>'Costa Rica'!$G82*0.0026</f>
        <v>0</v>
      </c>
      <c r="I82" s="123"/>
      <c r="J82" s="152">
        <f>Table_1[[#This Row],[Actual Cost (CRC)]]*0.0026</f>
        <v>0</v>
      </c>
      <c r="K82" s="54"/>
    </row>
    <row r="83" spans="1:11" ht="33" customHeight="1" x14ac:dyDescent="0.15">
      <c r="A83" s="44">
        <f t="shared" si="13"/>
        <v>4</v>
      </c>
      <c r="B83" s="45" t="str">
        <f t="shared" si="14"/>
        <v>Day 4</v>
      </c>
      <c r="C83" s="46">
        <v>0.75</v>
      </c>
      <c r="D83" s="47" t="s">
        <v>48</v>
      </c>
      <c r="E83" s="47" t="s">
        <v>32</v>
      </c>
      <c r="F83" s="55"/>
      <c r="G83" s="50">
        <v>0</v>
      </c>
      <c r="H83" s="51">
        <f>'Costa Rica'!$G83*0.0026</f>
        <v>0</v>
      </c>
      <c r="I83" s="123"/>
      <c r="J83" s="152">
        <f>Table_1[[#This Row],[Actual Cost (CRC)]]*0.0026</f>
        <v>0</v>
      </c>
      <c r="K83" s="54"/>
    </row>
    <row r="84" spans="1:11" ht="27.75" customHeight="1" x14ac:dyDescent="0.15">
      <c r="A84" s="44">
        <f t="shared" si="13"/>
        <v>4</v>
      </c>
      <c r="B84" s="45" t="str">
        <f t="shared" si="14"/>
        <v>Day 4</v>
      </c>
      <c r="C84" s="46">
        <v>0.79166666666666663</v>
      </c>
      <c r="D84" s="55"/>
      <c r="E84" s="60"/>
      <c r="F84" s="49"/>
      <c r="G84" s="56"/>
      <c r="H84" s="51">
        <f>'Costa Rica'!$G84*0.0026</f>
        <v>0</v>
      </c>
      <c r="I84" s="123"/>
      <c r="J84" s="152">
        <f>Table_1[[#This Row],[Actual Cost (CRC)]]*0.0026</f>
        <v>0</v>
      </c>
      <c r="K84" s="54"/>
    </row>
    <row r="85" spans="1:11" ht="12.75" customHeight="1" x14ac:dyDescent="0.15">
      <c r="A85" s="44">
        <f t="shared" si="13"/>
        <v>4</v>
      </c>
      <c r="B85" s="45" t="str">
        <f>B83</f>
        <v>Day 4</v>
      </c>
      <c r="C85" s="46">
        <v>0.83333333333333337</v>
      </c>
      <c r="D85" s="55"/>
      <c r="E85" s="60"/>
      <c r="F85" s="49"/>
      <c r="G85" s="56"/>
      <c r="H85" s="51">
        <f>'Costa Rica'!$G85*0.0026</f>
        <v>0</v>
      </c>
      <c r="I85" s="123"/>
      <c r="J85" s="152">
        <f>Table_1[[#This Row],[Actual Cost (CRC)]]*0.0026</f>
        <v>0</v>
      </c>
      <c r="K85" s="54"/>
    </row>
    <row r="86" spans="1:11" ht="12.75" customHeight="1" x14ac:dyDescent="0.15">
      <c r="A86" s="44">
        <f t="shared" si="13"/>
        <v>4</v>
      </c>
      <c r="B86" s="45" t="str">
        <f t="shared" si="14"/>
        <v>Day 4</v>
      </c>
      <c r="C86" s="46">
        <v>0.875</v>
      </c>
      <c r="D86" s="76"/>
      <c r="E86" s="60"/>
      <c r="F86" s="57"/>
      <c r="G86" s="56"/>
      <c r="H86" s="51">
        <f>'Costa Rica'!$G86*0.0026</f>
        <v>0</v>
      </c>
      <c r="I86" s="52"/>
      <c r="J86" s="152">
        <f>Table_1[[#This Row],[Actual Cost (CRC)]]*0.0026</f>
        <v>0</v>
      </c>
      <c r="K86" s="54"/>
    </row>
    <row r="87" spans="1:11" ht="25.5" customHeight="1" thickBot="1" x14ac:dyDescent="0.2">
      <c r="A87" s="64">
        <f t="shared" si="13"/>
        <v>4</v>
      </c>
      <c r="B87" s="45" t="str">
        <f t="shared" si="14"/>
        <v>Day 4</v>
      </c>
      <c r="C87" s="77">
        <v>0.91666666666666663</v>
      </c>
      <c r="D87" s="66" t="s">
        <v>34</v>
      </c>
      <c r="E87" s="67" t="s">
        <v>6</v>
      </c>
      <c r="F87" s="68"/>
      <c r="G87" s="50">
        <v>40000</v>
      </c>
      <c r="H87" s="51">
        <f>'Costa Rica'!$G87*0.0026</f>
        <v>104</v>
      </c>
      <c r="I87" s="52"/>
      <c r="J87" s="153">
        <f>Table_1[[#This Row],[Actual Cost (CRC)]]*0.0026</f>
        <v>0</v>
      </c>
      <c r="K87" s="70"/>
    </row>
    <row r="88" spans="1:11" ht="14" thickTop="1" x14ac:dyDescent="0.15">
      <c r="A88" s="33">
        <f t="shared" ref="A88:A102" si="15">$A$8+5</f>
        <v>5</v>
      </c>
      <c r="B88" s="71" t="s">
        <v>70</v>
      </c>
      <c r="C88" s="72">
        <v>0.25</v>
      </c>
      <c r="D88" s="73" t="s">
        <v>36</v>
      </c>
      <c r="E88" s="73" t="s">
        <v>32</v>
      </c>
      <c r="F88" s="38"/>
      <c r="G88" s="74">
        <v>8000</v>
      </c>
      <c r="H88" s="40">
        <f>'Costa Rica'!$G88*0.0026</f>
        <v>20.8</v>
      </c>
      <c r="I88" s="41"/>
      <c r="J88" s="42">
        <f>'Costa Rica'!$I88*0.0026</f>
        <v>0</v>
      </c>
      <c r="K88" s="59"/>
    </row>
    <row r="89" spans="1:11" ht="13" x14ac:dyDescent="0.15">
      <c r="A89" s="44">
        <f t="shared" si="15"/>
        <v>5</v>
      </c>
      <c r="B89" s="45" t="str">
        <f t="shared" ref="B89:B102" si="16">B88</f>
        <v>Day 5</v>
      </c>
      <c r="C89" s="61">
        <v>0.29166666666666669</v>
      </c>
      <c r="D89" s="55" t="s">
        <v>99</v>
      </c>
      <c r="E89" s="47" t="s">
        <v>21</v>
      </c>
      <c r="F89" s="55"/>
      <c r="G89" s="50">
        <f>H89/0.0026</f>
        <v>67953.846153846156</v>
      </c>
      <c r="H89" s="51">
        <f>(61.92+26.42)*2</f>
        <v>176.68</v>
      </c>
      <c r="I89" s="52"/>
      <c r="J89" s="53">
        <f>'Costa Rica'!$I89*0.0026</f>
        <v>0</v>
      </c>
      <c r="K89" s="59"/>
    </row>
    <row r="90" spans="1:11" ht="13" x14ac:dyDescent="0.15">
      <c r="A90" s="44">
        <f t="shared" si="15"/>
        <v>5</v>
      </c>
      <c r="B90" s="45" t="str">
        <f t="shared" si="16"/>
        <v>Day 5</v>
      </c>
      <c r="C90" s="46">
        <v>0.41666666666666669</v>
      </c>
      <c r="D90" s="47"/>
      <c r="E90" s="47"/>
      <c r="F90" s="55"/>
      <c r="G90" s="50"/>
      <c r="H90" s="51"/>
      <c r="I90" s="52"/>
      <c r="J90" s="53">
        <f>'Costa Rica'!$I90*0.0026</f>
        <v>0</v>
      </c>
      <c r="K90" s="54"/>
    </row>
    <row r="91" spans="1:11" ht="13" x14ac:dyDescent="0.15">
      <c r="A91" s="44">
        <f t="shared" si="15"/>
        <v>5</v>
      </c>
      <c r="B91" s="45" t="str">
        <f t="shared" si="16"/>
        <v>Day 5</v>
      </c>
      <c r="C91" s="46">
        <v>0.45833333333333331</v>
      </c>
      <c r="D91" s="49"/>
      <c r="E91" s="49"/>
      <c r="F91" s="49"/>
      <c r="G91" s="56"/>
      <c r="H91" s="51">
        <f>'Costa Rica'!$G91*0.0026</f>
        <v>0</v>
      </c>
      <c r="I91" s="52"/>
      <c r="J91" s="53">
        <f>'Costa Rica'!$I91*0.0026</f>
        <v>0</v>
      </c>
      <c r="K91" s="54"/>
    </row>
    <row r="92" spans="1:11" ht="13" x14ac:dyDescent="0.15">
      <c r="A92" s="44">
        <f t="shared" si="15"/>
        <v>5</v>
      </c>
      <c r="B92" s="45" t="str">
        <f t="shared" si="16"/>
        <v>Day 5</v>
      </c>
      <c r="C92" s="46">
        <v>0.5</v>
      </c>
      <c r="D92" s="47" t="s">
        <v>49</v>
      </c>
      <c r="E92" s="48" t="s">
        <v>32</v>
      </c>
      <c r="F92" s="57"/>
      <c r="G92" s="50">
        <f>5000*2</f>
        <v>10000</v>
      </c>
      <c r="H92" s="51">
        <f>'Costa Rica'!$G92*0.0026</f>
        <v>26</v>
      </c>
      <c r="I92" s="63"/>
      <c r="J92" s="53">
        <f>'Costa Rica'!$I92*0.0026</f>
        <v>0</v>
      </c>
      <c r="K92" s="54"/>
    </row>
    <row r="93" spans="1:11" ht="13" x14ac:dyDescent="0.15">
      <c r="A93" s="44">
        <f t="shared" si="15"/>
        <v>5</v>
      </c>
      <c r="B93" s="45" t="str">
        <f t="shared" si="16"/>
        <v>Day 5</v>
      </c>
      <c r="C93" s="46">
        <v>0.54166666666666663</v>
      </c>
      <c r="D93" s="47" t="s">
        <v>50</v>
      </c>
      <c r="E93" s="48" t="s">
        <v>21</v>
      </c>
      <c r="F93" s="57"/>
      <c r="G93" s="50">
        <v>0</v>
      </c>
      <c r="H93" s="51">
        <f>'Costa Rica'!$G93*0.0026</f>
        <v>0</v>
      </c>
      <c r="I93" s="52"/>
      <c r="J93" s="53">
        <f>'Costa Rica'!$I93*0.0026</f>
        <v>0</v>
      </c>
      <c r="K93" s="54"/>
    </row>
    <row r="94" spans="1:11" ht="13" x14ac:dyDescent="0.15">
      <c r="A94" s="44">
        <f t="shared" si="15"/>
        <v>5</v>
      </c>
      <c r="B94" s="45" t="str">
        <f t="shared" si="16"/>
        <v>Day 5</v>
      </c>
      <c r="C94" s="46">
        <v>0.58333333333333337</v>
      </c>
      <c r="D94" s="55"/>
      <c r="E94" s="57"/>
      <c r="F94" s="58"/>
      <c r="G94" s="56"/>
      <c r="H94" s="51">
        <f>'Costa Rica'!$G94*0.0026</f>
        <v>0</v>
      </c>
      <c r="I94" s="52"/>
      <c r="J94" s="53">
        <f>'Costa Rica'!$I94*0.0026</f>
        <v>0</v>
      </c>
      <c r="K94" s="54"/>
    </row>
    <row r="95" spans="1:11" ht="13" x14ac:dyDescent="0.15">
      <c r="A95" s="44">
        <f t="shared" si="15"/>
        <v>5</v>
      </c>
      <c r="B95" s="45" t="str">
        <f t="shared" si="16"/>
        <v>Day 5</v>
      </c>
      <c r="C95" s="46">
        <v>0.625</v>
      </c>
      <c r="D95" s="55"/>
      <c r="E95" s="57"/>
      <c r="F95" s="49"/>
      <c r="G95" s="56"/>
      <c r="H95" s="51">
        <f>'Costa Rica'!$G95*0.0026</f>
        <v>0</v>
      </c>
      <c r="I95" s="52"/>
      <c r="J95" s="53">
        <f>'Costa Rica'!$I95*0.0026</f>
        <v>0</v>
      </c>
      <c r="K95" s="54"/>
    </row>
    <row r="96" spans="1:11" ht="13" x14ac:dyDescent="0.15">
      <c r="A96" s="44">
        <f t="shared" si="15"/>
        <v>5</v>
      </c>
      <c r="B96" s="45" t="str">
        <f t="shared" si="16"/>
        <v>Day 5</v>
      </c>
      <c r="C96" s="46">
        <v>0.66666666666666663</v>
      </c>
      <c r="D96" s="55"/>
      <c r="E96" s="57"/>
      <c r="F96" s="49"/>
      <c r="G96" s="56"/>
      <c r="H96" s="51">
        <f>'Costa Rica'!$G96*0.0026</f>
        <v>0</v>
      </c>
      <c r="I96" s="52"/>
      <c r="J96" s="53">
        <f>'Costa Rica'!$I96*0.0026</f>
        <v>0</v>
      </c>
      <c r="K96" s="54"/>
    </row>
    <row r="97" spans="1:11" ht="13" x14ac:dyDescent="0.15">
      <c r="A97" s="44">
        <f t="shared" si="15"/>
        <v>5</v>
      </c>
      <c r="B97" s="45" t="str">
        <f t="shared" si="16"/>
        <v>Day 5</v>
      </c>
      <c r="C97" s="46">
        <v>0.70833333333333337</v>
      </c>
      <c r="D97" s="47" t="s">
        <v>51</v>
      </c>
      <c r="E97" s="48" t="s">
        <v>30</v>
      </c>
      <c r="F97" s="58"/>
      <c r="G97" s="50">
        <f>250*2</f>
        <v>500</v>
      </c>
      <c r="H97" s="51">
        <f>'Costa Rica'!$G97*0.0026</f>
        <v>1.3</v>
      </c>
      <c r="I97" s="63"/>
      <c r="J97" s="53">
        <f>'Costa Rica'!$I97*0.0026</f>
        <v>0</v>
      </c>
      <c r="K97" s="54"/>
    </row>
    <row r="98" spans="1:11" ht="13" x14ac:dyDescent="0.15">
      <c r="A98" s="44">
        <f t="shared" si="15"/>
        <v>5</v>
      </c>
      <c r="B98" s="45" t="str">
        <f t="shared" si="16"/>
        <v>Day 5</v>
      </c>
      <c r="C98" s="46">
        <v>0.75</v>
      </c>
      <c r="D98" s="47" t="s">
        <v>97</v>
      </c>
      <c r="E98" s="47" t="s">
        <v>32</v>
      </c>
      <c r="F98" s="55" t="s">
        <v>103</v>
      </c>
      <c r="G98" s="50">
        <f>10000*2</f>
        <v>20000</v>
      </c>
      <c r="H98" s="51">
        <f>'Costa Rica'!$G98*0.0026</f>
        <v>52</v>
      </c>
      <c r="I98" s="63"/>
      <c r="J98" s="53">
        <f>'Costa Rica'!$I98*0.0026</f>
        <v>0</v>
      </c>
      <c r="K98" s="54"/>
    </row>
    <row r="99" spans="1:11" ht="13" x14ac:dyDescent="0.15">
      <c r="A99" s="44">
        <f t="shared" si="15"/>
        <v>5</v>
      </c>
      <c r="B99" s="45" t="str">
        <f t="shared" si="16"/>
        <v>Day 5</v>
      </c>
      <c r="C99" s="46">
        <v>0.79166666666666663</v>
      </c>
      <c r="D99" s="47"/>
      <c r="E99" s="48"/>
      <c r="F99" s="49"/>
      <c r="G99" s="50"/>
      <c r="H99" s="51">
        <f>'Costa Rica'!$G99*0.0026</f>
        <v>0</v>
      </c>
      <c r="I99" s="52"/>
      <c r="J99" s="53">
        <f>'Costa Rica'!$I99*0.0026</f>
        <v>0</v>
      </c>
      <c r="K99" s="54"/>
    </row>
    <row r="100" spans="1:11" ht="13" x14ac:dyDescent="0.15">
      <c r="A100" s="44">
        <f t="shared" si="15"/>
        <v>5</v>
      </c>
      <c r="B100" s="45" t="str">
        <f t="shared" si="16"/>
        <v>Day 5</v>
      </c>
      <c r="C100" s="46">
        <v>0.83333333333333337</v>
      </c>
      <c r="D100" s="55"/>
      <c r="E100" s="60"/>
      <c r="F100" s="49"/>
      <c r="G100" s="56"/>
      <c r="H100" s="51">
        <f>'Costa Rica'!$G100*0.0026</f>
        <v>0</v>
      </c>
      <c r="I100" s="52"/>
      <c r="J100" s="53">
        <f>'Costa Rica'!$I100*0.0026</f>
        <v>0</v>
      </c>
      <c r="K100" s="54"/>
    </row>
    <row r="101" spans="1:11" ht="13" x14ac:dyDescent="0.15">
      <c r="A101" s="44">
        <f t="shared" si="15"/>
        <v>5</v>
      </c>
      <c r="B101" s="45" t="str">
        <f t="shared" si="16"/>
        <v>Day 5</v>
      </c>
      <c r="C101" s="46">
        <v>0.875</v>
      </c>
      <c r="D101" s="76"/>
      <c r="E101" s="60"/>
      <c r="F101" s="57"/>
      <c r="G101" s="56"/>
      <c r="H101" s="51">
        <f>'Costa Rica'!$G101*0.0026</f>
        <v>0</v>
      </c>
      <c r="I101" s="52"/>
      <c r="J101" s="53">
        <f>'Costa Rica'!$I101*0.0026</f>
        <v>0</v>
      </c>
      <c r="K101" s="54"/>
    </row>
    <row r="102" spans="1:11" ht="14" thickBot="1" x14ac:dyDescent="0.2">
      <c r="A102" s="64">
        <f t="shared" si="15"/>
        <v>5</v>
      </c>
      <c r="B102" s="45" t="str">
        <f t="shared" si="16"/>
        <v>Day 5</v>
      </c>
      <c r="C102" s="77">
        <v>0.91666666666666663</v>
      </c>
      <c r="D102" s="66" t="s">
        <v>34</v>
      </c>
      <c r="E102" s="67" t="s">
        <v>6</v>
      </c>
      <c r="F102" s="67"/>
      <c r="G102" s="50">
        <v>40000</v>
      </c>
      <c r="H102" s="51">
        <f>'Costa Rica'!$G102*0.0026</f>
        <v>104</v>
      </c>
      <c r="I102" s="52"/>
      <c r="J102" s="69">
        <f>Table_1[[#This Row],[Actual Cost (CRC)]]*0.0026</f>
        <v>0</v>
      </c>
      <c r="K102" s="70"/>
    </row>
    <row r="103" spans="1:11" ht="14" thickTop="1" x14ac:dyDescent="0.15">
      <c r="A103" s="33">
        <f>A88+1</f>
        <v>6</v>
      </c>
      <c r="B103" s="71" t="s">
        <v>71</v>
      </c>
      <c r="C103" s="72">
        <v>0.33333333333333331</v>
      </c>
      <c r="D103" s="73" t="s">
        <v>98</v>
      </c>
      <c r="E103" s="73" t="s">
        <v>32</v>
      </c>
      <c r="F103" s="73"/>
      <c r="G103" s="74">
        <v>8000</v>
      </c>
      <c r="H103" s="40">
        <f>'Costa Rica'!$G103*0.0026</f>
        <v>20.8</v>
      </c>
      <c r="I103" s="75"/>
      <c r="J103" s="42">
        <f>'Costa Rica'!$I103*0.0026</f>
        <v>0</v>
      </c>
      <c r="K103" s="78"/>
    </row>
    <row r="104" spans="1:11" ht="24.75" customHeight="1" x14ac:dyDescent="0.15">
      <c r="A104" s="44">
        <f>A103</f>
        <v>6</v>
      </c>
      <c r="B104" s="45" t="str">
        <f>B103</f>
        <v>Day 6</v>
      </c>
      <c r="C104" s="46">
        <v>0.375</v>
      </c>
      <c r="D104" s="47" t="s">
        <v>100</v>
      </c>
      <c r="E104" s="48" t="s">
        <v>21</v>
      </c>
      <c r="F104" s="79" t="s">
        <v>52</v>
      </c>
      <c r="G104" s="50">
        <v>0</v>
      </c>
      <c r="H104" s="51">
        <f>'Costa Rica'!$G104*0.0026</f>
        <v>0</v>
      </c>
      <c r="I104" s="63"/>
      <c r="J104" s="69">
        <f>'Costa Rica'!$I104*0.0026</f>
        <v>0</v>
      </c>
      <c r="K104" s="59"/>
    </row>
    <row r="105" spans="1:11" ht="13" x14ac:dyDescent="0.15">
      <c r="A105" s="81">
        <f t="shared" ref="A105:A116" si="17">A104</f>
        <v>6</v>
      </c>
      <c r="B105" s="45" t="str">
        <f t="shared" ref="B105:B117" si="18">B104</f>
        <v>Day 6</v>
      </c>
      <c r="C105" s="46">
        <v>0.41666666666666669</v>
      </c>
      <c r="D105" s="47"/>
      <c r="E105" s="48"/>
      <c r="F105" s="58"/>
      <c r="G105" s="56"/>
      <c r="H105" s="51">
        <f>'Costa Rica'!$G105*0.0026</f>
        <v>0</v>
      </c>
      <c r="I105" s="63"/>
      <c r="J105" s="69">
        <f>'Costa Rica'!$I105*0.0026</f>
        <v>0</v>
      </c>
      <c r="K105" s="54"/>
    </row>
    <row r="106" spans="1:11" ht="13" x14ac:dyDescent="0.15">
      <c r="A106" s="81">
        <f t="shared" si="17"/>
        <v>6</v>
      </c>
      <c r="B106" s="45" t="str">
        <f t="shared" si="18"/>
        <v>Day 6</v>
      </c>
      <c r="C106" s="46">
        <v>0.45833333333333331</v>
      </c>
      <c r="D106" s="47" t="s">
        <v>111</v>
      </c>
      <c r="E106" s="48" t="s">
        <v>32</v>
      </c>
      <c r="F106" s="79" t="s">
        <v>53</v>
      </c>
      <c r="G106" s="50">
        <f>8000*2</f>
        <v>16000</v>
      </c>
      <c r="H106" s="51">
        <f>'Costa Rica'!$G106*0.0026</f>
        <v>41.6</v>
      </c>
      <c r="I106" s="63"/>
      <c r="J106" s="69">
        <f>'Costa Rica'!$I106*0.0026</f>
        <v>0</v>
      </c>
      <c r="K106" s="54"/>
    </row>
    <row r="107" spans="1:11" ht="26" x14ac:dyDescent="0.15">
      <c r="A107" s="81">
        <f t="shared" si="17"/>
        <v>6</v>
      </c>
      <c r="B107" s="45" t="str">
        <f t="shared" si="18"/>
        <v>Day 6</v>
      </c>
      <c r="C107" s="46">
        <v>0.5</v>
      </c>
      <c r="D107" s="168" t="s">
        <v>116</v>
      </c>
      <c r="E107" s="57" t="s">
        <v>30</v>
      </c>
      <c r="F107" s="48"/>
      <c r="G107" s="50">
        <v>80000</v>
      </c>
      <c r="H107" s="51">
        <f>'Costa Rica'!$G107*0.0026</f>
        <v>208</v>
      </c>
      <c r="I107" s="63"/>
      <c r="J107" s="69">
        <f>'Costa Rica'!$I107*0.0026</f>
        <v>0</v>
      </c>
      <c r="K107" s="59"/>
    </row>
    <row r="108" spans="1:11" ht="13" x14ac:dyDescent="0.15">
      <c r="A108" s="81">
        <f t="shared" si="17"/>
        <v>6</v>
      </c>
      <c r="B108" s="45" t="str">
        <f t="shared" si="18"/>
        <v>Day 6</v>
      </c>
      <c r="C108" s="46">
        <v>0.54166666666666663</v>
      </c>
      <c r="D108" s="47" t="s">
        <v>75</v>
      </c>
      <c r="E108" s="47" t="s">
        <v>21</v>
      </c>
      <c r="F108" s="57" t="s">
        <v>113</v>
      </c>
      <c r="G108" s="50">
        <v>0</v>
      </c>
      <c r="H108" s="51">
        <f>'Costa Rica'!$G108*0.0026</f>
        <v>0</v>
      </c>
      <c r="I108" s="63"/>
      <c r="J108" s="69">
        <f>'Costa Rica'!$I108*0.0026</f>
        <v>0</v>
      </c>
      <c r="K108" s="54"/>
    </row>
    <row r="109" spans="1:11" ht="13" x14ac:dyDescent="0.15">
      <c r="A109" s="81">
        <f t="shared" si="17"/>
        <v>6</v>
      </c>
      <c r="B109" s="45" t="str">
        <f t="shared" si="18"/>
        <v>Day 6</v>
      </c>
      <c r="C109" s="46">
        <v>0.58333333333333337</v>
      </c>
      <c r="D109" s="47"/>
      <c r="E109" s="47"/>
      <c r="F109" s="57"/>
      <c r="G109" s="50"/>
      <c r="H109" s="51">
        <f>'Costa Rica'!$G109*0.0026</f>
        <v>0</v>
      </c>
      <c r="I109" s="63"/>
      <c r="J109" s="69">
        <f>'Costa Rica'!$I109*0.0026</f>
        <v>0</v>
      </c>
      <c r="K109" s="54"/>
    </row>
    <row r="110" spans="1:11" ht="13" x14ac:dyDescent="0.15">
      <c r="A110" s="81">
        <f t="shared" si="17"/>
        <v>6</v>
      </c>
      <c r="B110" s="45" t="str">
        <f t="shared" si="18"/>
        <v>Day 6</v>
      </c>
      <c r="C110" s="46">
        <v>0.625</v>
      </c>
      <c r="D110" s="47"/>
      <c r="E110" s="47"/>
      <c r="F110" s="57"/>
      <c r="G110" s="50"/>
      <c r="H110" s="51">
        <f>'Costa Rica'!$G110*0.0026</f>
        <v>0</v>
      </c>
      <c r="I110" s="63"/>
      <c r="J110" s="69">
        <f>'Costa Rica'!$I110*0.0026</f>
        <v>0</v>
      </c>
      <c r="K110" s="54"/>
    </row>
    <row r="111" spans="1:11" ht="13" x14ac:dyDescent="0.15">
      <c r="A111" s="81">
        <f t="shared" si="17"/>
        <v>6</v>
      </c>
      <c r="B111" s="45" t="str">
        <f t="shared" si="18"/>
        <v>Day 6</v>
      </c>
      <c r="C111" s="46">
        <v>0.66666666666666663</v>
      </c>
      <c r="D111" s="55"/>
      <c r="E111" s="47"/>
      <c r="F111" s="57"/>
      <c r="G111" s="50"/>
      <c r="H111" s="51">
        <f>'Costa Rica'!$G111*0.0026</f>
        <v>0</v>
      </c>
      <c r="I111" s="63"/>
      <c r="J111" s="69">
        <f>'Costa Rica'!$I111*0.0026</f>
        <v>0</v>
      </c>
      <c r="K111" s="54"/>
    </row>
    <row r="112" spans="1:11" ht="13" x14ac:dyDescent="0.15">
      <c r="A112" s="81">
        <f t="shared" si="17"/>
        <v>6</v>
      </c>
      <c r="B112" s="45" t="str">
        <f t="shared" si="18"/>
        <v>Day 6</v>
      </c>
      <c r="C112" s="46">
        <v>0.70833333333333337</v>
      </c>
      <c r="D112" s="55" t="s">
        <v>112</v>
      </c>
      <c r="E112" s="55" t="s">
        <v>32</v>
      </c>
      <c r="F112" s="55" t="s">
        <v>56</v>
      </c>
      <c r="G112" s="56">
        <v>20000</v>
      </c>
      <c r="H112" s="51">
        <f>'Costa Rica'!$G112*0.0026</f>
        <v>52</v>
      </c>
      <c r="I112" s="63"/>
      <c r="J112" s="69">
        <f>'Costa Rica'!$I112*0.0026</f>
        <v>0</v>
      </c>
      <c r="K112" s="54"/>
    </row>
    <row r="113" spans="1:11" ht="13" x14ac:dyDescent="0.15">
      <c r="A113" s="81">
        <f t="shared" si="17"/>
        <v>6</v>
      </c>
      <c r="B113" s="45" t="str">
        <f t="shared" si="18"/>
        <v>Day 6</v>
      </c>
      <c r="C113" s="46">
        <v>0.75</v>
      </c>
      <c r="D113" s="55" t="s">
        <v>74</v>
      </c>
      <c r="E113" s="47" t="s">
        <v>21</v>
      </c>
      <c r="F113" s="55" t="s">
        <v>114</v>
      </c>
      <c r="G113" s="50">
        <v>0</v>
      </c>
      <c r="H113" s="51">
        <f>'Costa Rica'!$G113*0.0026</f>
        <v>0</v>
      </c>
      <c r="I113" s="63"/>
      <c r="J113" s="69">
        <f>'Costa Rica'!$I113*0.0026</f>
        <v>0</v>
      </c>
      <c r="K113" s="54"/>
    </row>
    <row r="114" spans="1:11" ht="13" x14ac:dyDescent="0.15">
      <c r="A114" s="81">
        <f t="shared" si="17"/>
        <v>6</v>
      </c>
      <c r="B114" s="45" t="str">
        <f t="shared" si="18"/>
        <v>Day 6</v>
      </c>
      <c r="C114" s="46">
        <v>0.79166666666666663</v>
      </c>
      <c r="D114" s="55" t="s">
        <v>110</v>
      </c>
      <c r="E114" s="60" t="s">
        <v>30</v>
      </c>
      <c r="F114" s="49" t="s">
        <v>115</v>
      </c>
      <c r="G114" s="56">
        <v>0</v>
      </c>
      <c r="H114" s="51">
        <f>'Costa Rica'!$G114*0.0026</f>
        <v>0</v>
      </c>
      <c r="I114" s="63"/>
      <c r="J114" s="69">
        <f>'Costa Rica'!$I114*0.0026</f>
        <v>0</v>
      </c>
      <c r="K114" s="54"/>
    </row>
    <row r="115" spans="1:11" ht="13" x14ac:dyDescent="0.15">
      <c r="A115" s="81">
        <f t="shared" si="17"/>
        <v>6</v>
      </c>
      <c r="B115" s="45" t="str">
        <f t="shared" si="18"/>
        <v>Day 6</v>
      </c>
      <c r="C115" s="46">
        <v>0.83333333333333337</v>
      </c>
      <c r="D115" s="55"/>
      <c r="E115" s="60"/>
      <c r="F115" s="49"/>
      <c r="G115" s="56"/>
      <c r="H115" s="51">
        <f>'Costa Rica'!$G115*0.0026</f>
        <v>0</v>
      </c>
      <c r="I115" s="63"/>
      <c r="J115" s="69">
        <f>'Costa Rica'!$I115*0.0026</f>
        <v>0</v>
      </c>
      <c r="K115" s="54"/>
    </row>
    <row r="116" spans="1:11" ht="13" x14ac:dyDescent="0.15">
      <c r="A116" s="81">
        <f t="shared" si="17"/>
        <v>6</v>
      </c>
      <c r="B116" s="45" t="str">
        <f t="shared" si="18"/>
        <v>Day 6</v>
      </c>
      <c r="C116" s="46">
        <v>0.875</v>
      </c>
      <c r="D116" s="76"/>
      <c r="E116" s="60"/>
      <c r="F116" s="57"/>
      <c r="G116" s="56"/>
      <c r="H116" s="51">
        <f>'Costa Rica'!$G116*0.0026</f>
        <v>0</v>
      </c>
      <c r="I116" s="63"/>
      <c r="J116" s="69">
        <f>Table_1[[#This Row],[Actual Cost (CRC)]]*0.0026</f>
        <v>0</v>
      </c>
      <c r="K116" s="54"/>
    </row>
    <row r="117" spans="1:11" ht="14" thickBot="1" x14ac:dyDescent="0.2">
      <c r="A117" s="64">
        <f>A116</f>
        <v>6</v>
      </c>
      <c r="B117" s="45" t="str">
        <f t="shared" si="18"/>
        <v>Day 6</v>
      </c>
      <c r="C117" s="77">
        <v>0.91666666666666663</v>
      </c>
      <c r="D117" s="66" t="s">
        <v>35</v>
      </c>
      <c r="E117" s="67" t="s">
        <v>6</v>
      </c>
      <c r="F117" s="68"/>
      <c r="G117" s="50">
        <v>40000</v>
      </c>
      <c r="H117" s="51">
        <f>'Costa Rica'!$G117*0.0026</f>
        <v>104</v>
      </c>
      <c r="I117" s="52"/>
      <c r="J117" s="69">
        <f>Table_1[[#This Row],[Actual Cost (CRC)]]*0.0026</f>
        <v>0</v>
      </c>
      <c r="K117" s="70"/>
    </row>
    <row r="118" spans="1:11" ht="15.75" customHeight="1" thickTop="1" x14ac:dyDescent="0.15">
      <c r="A118" s="115">
        <v>7</v>
      </c>
      <c r="B118" s="116" t="s">
        <v>72</v>
      </c>
      <c r="C118" s="72">
        <v>0.20833333333333334</v>
      </c>
      <c r="D118" s="73" t="s">
        <v>36</v>
      </c>
      <c r="E118" s="73" t="s">
        <v>32</v>
      </c>
      <c r="F118" s="38"/>
      <c r="G118" s="74">
        <v>8000</v>
      </c>
      <c r="H118" s="40">
        <f>'Costa Rica'!$G118*0.0026</f>
        <v>20.8</v>
      </c>
      <c r="I118" s="41"/>
      <c r="J118" s="42">
        <f>'Costa Rica'!$I118*0.0026</f>
        <v>0</v>
      </c>
      <c r="K118" s="78"/>
    </row>
    <row r="119" spans="1:11" ht="27.75" customHeight="1" x14ac:dyDescent="0.15">
      <c r="A119" s="117">
        <f>A118</f>
        <v>7</v>
      </c>
      <c r="B119" s="167" t="s">
        <v>72</v>
      </c>
      <c r="C119" s="46">
        <v>0.375</v>
      </c>
      <c r="D119" s="47"/>
      <c r="E119" s="55"/>
      <c r="F119" s="58"/>
      <c r="G119" s="56"/>
      <c r="H119" s="51">
        <f>'Costa Rica'!$G119*0.0026</f>
        <v>0</v>
      </c>
      <c r="I119" s="52"/>
      <c r="J119" s="53">
        <f>'Costa Rica'!$I119*0.0026</f>
        <v>0</v>
      </c>
      <c r="K119" s="54"/>
    </row>
    <row r="120" spans="1:11" ht="15.75" customHeight="1" x14ac:dyDescent="0.15">
      <c r="A120" s="117">
        <f>A118</f>
        <v>7</v>
      </c>
      <c r="B120" s="118" t="str">
        <f t="shared" ref="B119:B121" si="19">B119</f>
        <v>Day 7</v>
      </c>
      <c r="C120" s="46">
        <v>0.41666666666666669</v>
      </c>
      <c r="D120" s="55"/>
      <c r="E120" s="55"/>
      <c r="F120" s="55"/>
      <c r="G120" s="56"/>
      <c r="H120" s="51">
        <f>'Costa Rica'!$G120*0.0026</f>
        <v>0</v>
      </c>
      <c r="I120" s="52"/>
      <c r="J120" s="53">
        <f>'Costa Rica'!$I120*0.0026</f>
        <v>0</v>
      </c>
      <c r="K120" s="54"/>
    </row>
    <row r="121" spans="1:11" ht="15.75" customHeight="1" x14ac:dyDescent="0.15">
      <c r="A121" s="117">
        <f>A118</f>
        <v>7</v>
      </c>
      <c r="B121" s="118" t="str">
        <f t="shared" si="19"/>
        <v>Day 7</v>
      </c>
      <c r="C121" s="46">
        <v>0.45833333333333331</v>
      </c>
      <c r="D121" s="49"/>
      <c r="E121" s="49"/>
      <c r="F121" s="49"/>
      <c r="G121" s="56"/>
      <c r="H121" s="51">
        <f>'Costa Rica'!$G121*0.0026</f>
        <v>0</v>
      </c>
      <c r="I121" s="52"/>
      <c r="J121" s="53">
        <f>'Costa Rica'!$I121*0.0026</f>
        <v>0</v>
      </c>
      <c r="K121" s="54"/>
    </row>
    <row r="122" spans="1:11" ht="15.75" customHeight="1" thickBot="1" x14ac:dyDescent="0.2">
      <c r="A122" s="119">
        <f>A121</f>
        <v>7</v>
      </c>
      <c r="B122" s="120" t="str">
        <f>B118</f>
        <v>Day 7</v>
      </c>
      <c r="C122" s="77">
        <v>0.5</v>
      </c>
      <c r="D122" s="94" t="s">
        <v>76</v>
      </c>
      <c r="E122" s="67" t="s">
        <v>30</v>
      </c>
      <c r="F122" s="68"/>
      <c r="G122" s="95">
        <v>0</v>
      </c>
      <c r="H122" s="96">
        <f>'Costa Rica'!$G122*0.0026</f>
        <v>0</v>
      </c>
      <c r="I122" s="97"/>
      <c r="J122" s="98">
        <f>'Costa Rica'!$I122*0.0026</f>
        <v>0</v>
      </c>
      <c r="K122" s="99"/>
    </row>
    <row r="123" spans="1:11" ht="15.75" customHeight="1" thickTop="1" thickBot="1" x14ac:dyDescent="0.2">
      <c r="A123" s="158" t="s">
        <v>55</v>
      </c>
      <c r="B123" s="159"/>
      <c r="C123" s="159"/>
      <c r="D123" s="159"/>
      <c r="E123" s="160"/>
      <c r="F123" s="160"/>
      <c r="G123" s="161">
        <f>SUM(G8:G122)</f>
        <v>2081269.2307692308</v>
      </c>
      <c r="H123" s="162">
        <f>SUM(H8:H122)</f>
        <v>5411.300000000002</v>
      </c>
      <c r="I123" s="161">
        <f>SUM(I8:I122)</f>
        <v>0</v>
      </c>
      <c r="J123" s="162">
        <f>SUM(J8:J122)</f>
        <v>0</v>
      </c>
      <c r="K123" s="163"/>
    </row>
    <row r="124" spans="1:11" ht="15.75" customHeight="1" thickTop="1" x14ac:dyDescent="0.15">
      <c r="I124" s="19"/>
    </row>
    <row r="125" spans="1:11" ht="15.75" customHeight="1" x14ac:dyDescent="0.15">
      <c r="I125" s="19"/>
    </row>
    <row r="126" spans="1:11" ht="15.75" customHeight="1" thickBot="1" x14ac:dyDescent="0.2">
      <c r="A126" s="150" t="s">
        <v>92</v>
      </c>
      <c r="I126" s="19"/>
    </row>
    <row r="127" spans="1:11" ht="15.75" customHeight="1" thickTop="1" x14ac:dyDescent="0.15">
      <c r="A127" s="125">
        <v>1</v>
      </c>
      <c r="B127" s="126" t="s">
        <v>66</v>
      </c>
      <c r="C127" s="127">
        <v>0.33333333333333331</v>
      </c>
      <c r="D127" s="128" t="s">
        <v>36</v>
      </c>
      <c r="E127" s="128" t="s">
        <v>32</v>
      </c>
      <c r="F127" s="129"/>
      <c r="G127" s="130">
        <v>0</v>
      </c>
      <c r="H127" s="151">
        <f>G127*0.0026</f>
        <v>0</v>
      </c>
      <c r="I127" s="121"/>
      <c r="J127" s="122">
        <f>I127*0.0026</f>
        <v>0</v>
      </c>
      <c r="K127" s="131"/>
    </row>
    <row r="128" spans="1:11" ht="15.75" customHeight="1" x14ac:dyDescent="0.15">
      <c r="A128" s="132">
        <v>1</v>
      </c>
      <c r="B128" s="133" t="s">
        <v>66</v>
      </c>
      <c r="C128" s="134">
        <v>0.375</v>
      </c>
      <c r="D128" s="135"/>
      <c r="E128" s="135"/>
      <c r="F128" s="136"/>
      <c r="G128" s="137"/>
      <c r="H128" s="152">
        <f t="shared" ref="H128:H141" si="20">G128*0.0026</f>
        <v>0</v>
      </c>
      <c r="I128" s="154"/>
      <c r="J128" s="155">
        <f t="shared" ref="J128:J141" si="21">I128*0.0026</f>
        <v>0</v>
      </c>
      <c r="K128" s="138"/>
    </row>
    <row r="129" spans="1:11" ht="15.75" customHeight="1" x14ac:dyDescent="0.15">
      <c r="A129" s="132">
        <v>1</v>
      </c>
      <c r="B129" s="133" t="s">
        <v>66</v>
      </c>
      <c r="C129" s="134">
        <v>0.41666666666666669</v>
      </c>
      <c r="D129" s="135"/>
      <c r="E129" s="135"/>
      <c r="F129" s="135"/>
      <c r="G129" s="137"/>
      <c r="H129" s="152">
        <f t="shared" si="20"/>
        <v>0</v>
      </c>
      <c r="I129" s="154"/>
      <c r="J129" s="155">
        <f t="shared" si="21"/>
        <v>0</v>
      </c>
      <c r="K129" s="138"/>
    </row>
    <row r="130" spans="1:11" ht="15.75" customHeight="1" x14ac:dyDescent="0.15">
      <c r="A130" s="132">
        <v>1</v>
      </c>
      <c r="B130" s="133" t="s">
        <v>66</v>
      </c>
      <c r="C130" s="134">
        <v>0.45833333333333331</v>
      </c>
      <c r="D130" s="135"/>
      <c r="E130" s="135"/>
      <c r="F130" s="135"/>
      <c r="G130" s="137"/>
      <c r="H130" s="152">
        <f t="shared" si="20"/>
        <v>0</v>
      </c>
      <c r="I130" s="154"/>
      <c r="J130" s="155">
        <f t="shared" si="21"/>
        <v>0</v>
      </c>
      <c r="K130" s="139"/>
    </row>
    <row r="131" spans="1:11" ht="15.75" customHeight="1" x14ac:dyDescent="0.15">
      <c r="A131" s="132">
        <v>1</v>
      </c>
      <c r="B131" s="133" t="s">
        <v>66</v>
      </c>
      <c r="C131" s="134">
        <v>0.5</v>
      </c>
      <c r="D131" s="135" t="s">
        <v>80</v>
      </c>
      <c r="E131" s="135" t="s">
        <v>32</v>
      </c>
      <c r="F131" s="135"/>
      <c r="G131" s="137">
        <v>20000</v>
      </c>
      <c r="H131" s="152">
        <f t="shared" si="20"/>
        <v>52</v>
      </c>
      <c r="I131" s="154"/>
      <c r="J131" s="155">
        <f t="shared" si="21"/>
        <v>0</v>
      </c>
      <c r="K131" s="138"/>
    </row>
    <row r="132" spans="1:11" ht="15.75" customHeight="1" x14ac:dyDescent="0.15">
      <c r="A132" s="132">
        <v>1</v>
      </c>
      <c r="B132" s="133" t="s">
        <v>66</v>
      </c>
      <c r="C132" s="134">
        <v>0.54166666666666663</v>
      </c>
      <c r="D132" s="135"/>
      <c r="E132" s="135"/>
      <c r="F132" s="135"/>
      <c r="G132" s="137"/>
      <c r="H132" s="152">
        <f t="shared" si="20"/>
        <v>0</v>
      </c>
      <c r="I132" s="154"/>
      <c r="J132" s="155">
        <f t="shared" si="21"/>
        <v>0</v>
      </c>
      <c r="K132" s="139"/>
    </row>
    <row r="133" spans="1:11" ht="15.75" customHeight="1" x14ac:dyDescent="0.15">
      <c r="A133" s="132">
        <v>1</v>
      </c>
      <c r="B133" s="133" t="s">
        <v>66</v>
      </c>
      <c r="C133" s="134">
        <v>0.58333333333333337</v>
      </c>
      <c r="D133" s="135"/>
      <c r="E133" s="135"/>
      <c r="F133" s="135"/>
      <c r="G133" s="137"/>
      <c r="H133" s="152">
        <f t="shared" si="20"/>
        <v>0</v>
      </c>
      <c r="I133" s="154"/>
      <c r="J133" s="155">
        <f t="shared" si="21"/>
        <v>0</v>
      </c>
      <c r="K133" s="138"/>
    </row>
    <row r="134" spans="1:11" ht="15.75" customHeight="1" x14ac:dyDescent="0.15">
      <c r="A134" s="132">
        <v>1</v>
      </c>
      <c r="B134" s="133" t="s">
        <v>66</v>
      </c>
      <c r="C134" s="134">
        <v>0.625</v>
      </c>
      <c r="D134" s="135"/>
      <c r="E134" s="135"/>
      <c r="F134" s="135"/>
      <c r="G134" s="137"/>
      <c r="H134" s="152">
        <f t="shared" si="20"/>
        <v>0</v>
      </c>
      <c r="I134" s="154"/>
      <c r="J134" s="155">
        <f t="shared" si="21"/>
        <v>0</v>
      </c>
      <c r="K134" s="139"/>
    </row>
    <row r="135" spans="1:11" ht="15.75" customHeight="1" x14ac:dyDescent="0.15">
      <c r="A135" s="132">
        <v>1</v>
      </c>
      <c r="B135" s="133" t="s">
        <v>66</v>
      </c>
      <c r="C135" s="134">
        <v>0.66666666666666663</v>
      </c>
      <c r="D135" s="135"/>
      <c r="E135" s="135"/>
      <c r="F135" s="135"/>
      <c r="G135" s="137"/>
      <c r="H135" s="152">
        <f t="shared" si="20"/>
        <v>0</v>
      </c>
      <c r="I135" s="154"/>
      <c r="J135" s="155">
        <f t="shared" si="21"/>
        <v>0</v>
      </c>
      <c r="K135" s="138"/>
    </row>
    <row r="136" spans="1:11" ht="15.75" customHeight="1" x14ac:dyDescent="0.15">
      <c r="A136" s="132">
        <v>1</v>
      </c>
      <c r="B136" s="133" t="s">
        <v>66</v>
      </c>
      <c r="C136" s="134">
        <v>0.70833333333333337</v>
      </c>
      <c r="D136" s="135"/>
      <c r="E136" s="135"/>
      <c r="F136" s="135"/>
      <c r="G136" s="137"/>
      <c r="H136" s="152">
        <f t="shared" si="20"/>
        <v>0</v>
      </c>
      <c r="I136" s="154"/>
      <c r="J136" s="155">
        <f t="shared" si="21"/>
        <v>0</v>
      </c>
      <c r="K136" s="139"/>
    </row>
    <row r="137" spans="1:11" ht="15.75" customHeight="1" x14ac:dyDescent="0.15">
      <c r="A137" s="132">
        <v>1</v>
      </c>
      <c r="B137" s="133" t="s">
        <v>66</v>
      </c>
      <c r="C137" s="134">
        <v>0.75</v>
      </c>
      <c r="D137" s="135" t="s">
        <v>82</v>
      </c>
      <c r="E137" s="135" t="s">
        <v>32</v>
      </c>
      <c r="F137" s="135"/>
      <c r="G137" s="137">
        <v>20000</v>
      </c>
      <c r="H137" s="152">
        <f t="shared" si="20"/>
        <v>52</v>
      </c>
      <c r="I137" s="154"/>
      <c r="J137" s="155">
        <f t="shared" si="21"/>
        <v>0</v>
      </c>
      <c r="K137" s="138"/>
    </row>
    <row r="138" spans="1:11" ht="15.75" customHeight="1" x14ac:dyDescent="0.15">
      <c r="A138" s="132">
        <v>1</v>
      </c>
      <c r="B138" s="133" t="s">
        <v>66</v>
      </c>
      <c r="C138" s="134">
        <v>0.79166666666666663</v>
      </c>
      <c r="D138" s="135"/>
      <c r="E138" s="135"/>
      <c r="F138" s="135"/>
      <c r="G138" s="137"/>
      <c r="H138" s="152">
        <f t="shared" si="20"/>
        <v>0</v>
      </c>
      <c r="I138" s="154"/>
      <c r="J138" s="155">
        <f t="shared" si="21"/>
        <v>0</v>
      </c>
      <c r="K138" s="138"/>
    </row>
    <row r="139" spans="1:11" ht="15.75" customHeight="1" x14ac:dyDescent="0.15">
      <c r="A139" s="132">
        <v>1</v>
      </c>
      <c r="B139" s="133" t="s">
        <v>66</v>
      </c>
      <c r="C139" s="134">
        <v>0.83333333333333337</v>
      </c>
      <c r="D139" s="140"/>
      <c r="E139" s="141"/>
      <c r="F139" s="140"/>
      <c r="G139" s="137"/>
      <c r="H139" s="152">
        <f t="shared" si="20"/>
        <v>0</v>
      </c>
      <c r="I139" s="154"/>
      <c r="J139" s="155">
        <f t="shared" si="21"/>
        <v>0</v>
      </c>
      <c r="K139" s="138"/>
    </row>
    <row r="140" spans="1:11" ht="15.75" customHeight="1" x14ac:dyDescent="0.15">
      <c r="A140" s="132">
        <v>1</v>
      </c>
      <c r="B140" s="133" t="s">
        <v>66</v>
      </c>
      <c r="C140" s="134">
        <v>0.875</v>
      </c>
      <c r="D140" s="141"/>
      <c r="E140" s="141"/>
      <c r="F140" s="142"/>
      <c r="G140" s="137"/>
      <c r="H140" s="152">
        <f t="shared" si="20"/>
        <v>0</v>
      </c>
      <c r="I140" s="154"/>
      <c r="J140" s="155">
        <f t="shared" si="21"/>
        <v>0</v>
      </c>
      <c r="K140" s="138"/>
    </row>
    <row r="141" spans="1:11" ht="15.75" customHeight="1" thickBot="1" x14ac:dyDescent="0.2">
      <c r="A141" s="143">
        <v>1</v>
      </c>
      <c r="B141" s="148" t="s">
        <v>66</v>
      </c>
      <c r="C141" s="144">
        <v>0.91666666666666663</v>
      </c>
      <c r="D141" s="145" t="s">
        <v>35</v>
      </c>
      <c r="E141" s="146" t="s">
        <v>6</v>
      </c>
      <c r="F141" s="146"/>
      <c r="G141" s="149">
        <v>40000</v>
      </c>
      <c r="H141" s="153">
        <f t="shared" si="20"/>
        <v>104</v>
      </c>
      <c r="I141" s="156"/>
      <c r="J141" s="157">
        <f t="shared" si="21"/>
        <v>0</v>
      </c>
      <c r="K141" s="147"/>
    </row>
    <row r="142" spans="1:11" ht="15.75" customHeight="1" thickTop="1" x14ac:dyDescent="0.15">
      <c r="I142" s="19"/>
    </row>
    <row r="143" spans="1:11" ht="15.75" customHeight="1" x14ac:dyDescent="0.15">
      <c r="I143" s="19"/>
    </row>
    <row r="144" spans="1:11" ht="15.75" customHeight="1" x14ac:dyDescent="0.15">
      <c r="I144" s="19"/>
    </row>
    <row r="145" spans="9:9" ht="15.75" customHeight="1" x14ac:dyDescent="0.15">
      <c r="I145" s="19"/>
    </row>
    <row r="146" spans="9:9" ht="15.75" customHeight="1" x14ac:dyDescent="0.15">
      <c r="I146" s="19"/>
    </row>
    <row r="147" spans="9:9" ht="15.75" customHeight="1" x14ac:dyDescent="0.15">
      <c r="I147" s="19"/>
    </row>
    <row r="148" spans="9:9" ht="15.75" customHeight="1" x14ac:dyDescent="0.15">
      <c r="I148" s="19"/>
    </row>
    <row r="149" spans="9:9" ht="15.75" customHeight="1" x14ac:dyDescent="0.15">
      <c r="I149" s="19"/>
    </row>
    <row r="150" spans="9:9" ht="15.75" customHeight="1" x14ac:dyDescent="0.15">
      <c r="I150" s="19"/>
    </row>
    <row r="151" spans="9:9" ht="15.75" customHeight="1" x14ac:dyDescent="0.15">
      <c r="I151" s="19"/>
    </row>
    <row r="152" spans="9:9" ht="15.75" customHeight="1" x14ac:dyDescent="0.15">
      <c r="I152" s="19"/>
    </row>
    <row r="153" spans="9:9" ht="15.75" customHeight="1" x14ac:dyDescent="0.15">
      <c r="I153" s="19"/>
    </row>
    <row r="154" spans="9:9" ht="15.75" customHeight="1" x14ac:dyDescent="0.15">
      <c r="I154" s="19"/>
    </row>
    <row r="155" spans="9:9" ht="15.75" customHeight="1" x14ac:dyDescent="0.15">
      <c r="I155" s="19"/>
    </row>
    <row r="156" spans="9:9" ht="15.75" customHeight="1" x14ac:dyDescent="0.15">
      <c r="I156" s="19"/>
    </row>
    <row r="157" spans="9:9" ht="15.75" customHeight="1" x14ac:dyDescent="0.15">
      <c r="I157" s="19"/>
    </row>
    <row r="158" spans="9:9" ht="15.75" customHeight="1" x14ac:dyDescent="0.15">
      <c r="I158" s="19"/>
    </row>
    <row r="159" spans="9:9" ht="15.75" customHeight="1" x14ac:dyDescent="0.15">
      <c r="I159" s="19"/>
    </row>
    <row r="160" spans="9:9" ht="15.75" customHeight="1" x14ac:dyDescent="0.15">
      <c r="I160" s="19"/>
    </row>
    <row r="161" spans="9:9" ht="15.75" customHeight="1" x14ac:dyDescent="0.15">
      <c r="I161" s="19"/>
    </row>
    <row r="162" spans="9:9" ht="15.75" customHeight="1" x14ac:dyDescent="0.15">
      <c r="I162" s="19"/>
    </row>
    <row r="163" spans="9:9" ht="15.75" customHeight="1" x14ac:dyDescent="0.15">
      <c r="I163" s="19"/>
    </row>
    <row r="164" spans="9:9" ht="15.75" customHeight="1" x14ac:dyDescent="0.15">
      <c r="I164" s="19"/>
    </row>
    <row r="165" spans="9:9" ht="15.75" customHeight="1" x14ac:dyDescent="0.15">
      <c r="I165" s="19"/>
    </row>
    <row r="166" spans="9:9" ht="15.75" customHeight="1" x14ac:dyDescent="0.15">
      <c r="I166" s="19"/>
    </row>
    <row r="167" spans="9:9" ht="15.75" customHeight="1" x14ac:dyDescent="0.15">
      <c r="I167" s="19"/>
    </row>
    <row r="168" spans="9:9" ht="15.75" customHeight="1" x14ac:dyDescent="0.15">
      <c r="I168" s="19"/>
    </row>
    <row r="169" spans="9:9" ht="15.75" customHeight="1" x14ac:dyDescent="0.15">
      <c r="I169" s="19"/>
    </row>
    <row r="170" spans="9:9" ht="15.75" customHeight="1" x14ac:dyDescent="0.15">
      <c r="I170" s="19"/>
    </row>
    <row r="171" spans="9:9" ht="15.75" customHeight="1" x14ac:dyDescent="0.15">
      <c r="I171" s="19"/>
    </row>
    <row r="172" spans="9:9" ht="15.75" customHeight="1" x14ac:dyDescent="0.15">
      <c r="I172" s="19"/>
    </row>
    <row r="173" spans="9:9" ht="15.75" customHeight="1" x14ac:dyDescent="0.15">
      <c r="I173" s="19"/>
    </row>
    <row r="174" spans="9:9" ht="15.75" customHeight="1" x14ac:dyDescent="0.15">
      <c r="I174" s="19"/>
    </row>
    <row r="175" spans="9:9" ht="15.75" customHeight="1" x14ac:dyDescent="0.15">
      <c r="I175" s="19"/>
    </row>
    <row r="176" spans="9:9" ht="15.75" customHeight="1" x14ac:dyDescent="0.15">
      <c r="I176" s="19"/>
    </row>
    <row r="177" spans="9:9" ht="15.75" customHeight="1" x14ac:dyDescent="0.15">
      <c r="I177" s="19"/>
    </row>
    <row r="178" spans="9:9" ht="15.75" customHeight="1" x14ac:dyDescent="0.15">
      <c r="I178" s="19"/>
    </row>
    <row r="179" spans="9:9" ht="15.75" customHeight="1" x14ac:dyDescent="0.15">
      <c r="I179" s="19"/>
    </row>
    <row r="180" spans="9:9" ht="15.75" customHeight="1" x14ac:dyDescent="0.15">
      <c r="I180" s="19"/>
    </row>
    <row r="181" spans="9:9" ht="15.75" customHeight="1" x14ac:dyDescent="0.15">
      <c r="I181" s="19"/>
    </row>
    <row r="182" spans="9:9" ht="15.75" customHeight="1" x14ac:dyDescent="0.15">
      <c r="I182" s="19"/>
    </row>
    <row r="183" spans="9:9" ht="15.75" customHeight="1" x14ac:dyDescent="0.15">
      <c r="I183" s="19"/>
    </row>
    <row r="184" spans="9:9" ht="15.75" customHeight="1" x14ac:dyDescent="0.15">
      <c r="I184" s="19"/>
    </row>
    <row r="185" spans="9:9" ht="15.75" customHeight="1" x14ac:dyDescent="0.15">
      <c r="I185" s="19"/>
    </row>
    <row r="186" spans="9:9" ht="15.75" customHeight="1" x14ac:dyDescent="0.15">
      <c r="I186" s="19"/>
    </row>
    <row r="187" spans="9:9" ht="15.75" customHeight="1" x14ac:dyDescent="0.15">
      <c r="I187" s="19"/>
    </row>
    <row r="188" spans="9:9" ht="15.75" customHeight="1" x14ac:dyDescent="0.15">
      <c r="I188" s="19"/>
    </row>
    <row r="189" spans="9:9" ht="15.75" customHeight="1" x14ac:dyDescent="0.15">
      <c r="I189" s="19"/>
    </row>
    <row r="190" spans="9:9" ht="15.75" customHeight="1" x14ac:dyDescent="0.15">
      <c r="I190" s="19"/>
    </row>
    <row r="191" spans="9:9" ht="15.75" customHeight="1" x14ac:dyDescent="0.15">
      <c r="I191" s="19"/>
    </row>
    <row r="192" spans="9:9" ht="15.75" customHeight="1" x14ac:dyDescent="0.15">
      <c r="I192" s="19"/>
    </row>
    <row r="193" spans="9:9" ht="15.75" customHeight="1" x14ac:dyDescent="0.15">
      <c r="I193" s="19"/>
    </row>
    <row r="194" spans="9:9" ht="15.75" customHeight="1" x14ac:dyDescent="0.15">
      <c r="I194" s="19"/>
    </row>
    <row r="195" spans="9:9" ht="15.75" customHeight="1" x14ac:dyDescent="0.15">
      <c r="I195" s="19"/>
    </row>
    <row r="196" spans="9:9" ht="15.75" customHeight="1" x14ac:dyDescent="0.15">
      <c r="I196" s="19"/>
    </row>
    <row r="197" spans="9:9" ht="15.75" customHeight="1" x14ac:dyDescent="0.15">
      <c r="I197" s="19"/>
    </row>
    <row r="198" spans="9:9" ht="15.75" customHeight="1" x14ac:dyDescent="0.15">
      <c r="I198" s="19"/>
    </row>
    <row r="199" spans="9:9" ht="15.75" customHeight="1" x14ac:dyDescent="0.15">
      <c r="I199" s="19"/>
    </row>
    <row r="200" spans="9:9" ht="15.75" customHeight="1" x14ac:dyDescent="0.15">
      <c r="I200" s="19"/>
    </row>
    <row r="201" spans="9:9" ht="15.75" customHeight="1" x14ac:dyDescent="0.15">
      <c r="I201" s="19"/>
    </row>
    <row r="202" spans="9:9" ht="15.75" customHeight="1" x14ac:dyDescent="0.15">
      <c r="I202" s="19"/>
    </row>
    <row r="203" spans="9:9" ht="15.75" customHeight="1" x14ac:dyDescent="0.15">
      <c r="I203" s="19"/>
    </row>
    <row r="204" spans="9:9" ht="15.75" customHeight="1" x14ac:dyDescent="0.15">
      <c r="I204" s="19"/>
    </row>
    <row r="205" spans="9:9" ht="15.75" customHeight="1" x14ac:dyDescent="0.15">
      <c r="I205" s="19"/>
    </row>
    <row r="206" spans="9:9" ht="15.75" customHeight="1" x14ac:dyDescent="0.15">
      <c r="I206" s="19"/>
    </row>
    <row r="207" spans="9:9" ht="15.75" customHeight="1" x14ac:dyDescent="0.15">
      <c r="I207" s="19"/>
    </row>
    <row r="208" spans="9:9" ht="15.75" customHeight="1" x14ac:dyDescent="0.15">
      <c r="I208" s="19"/>
    </row>
    <row r="209" spans="9:9" ht="15.75" customHeight="1" x14ac:dyDescent="0.15">
      <c r="I209" s="19"/>
    </row>
    <row r="210" spans="9:9" ht="15.75" customHeight="1" x14ac:dyDescent="0.15">
      <c r="I210" s="19"/>
    </row>
    <row r="211" spans="9:9" ht="15.75" customHeight="1" x14ac:dyDescent="0.15">
      <c r="I211" s="19"/>
    </row>
    <row r="212" spans="9:9" ht="15.75" customHeight="1" x14ac:dyDescent="0.15">
      <c r="I212" s="19"/>
    </row>
    <row r="213" spans="9:9" ht="15.75" customHeight="1" x14ac:dyDescent="0.15">
      <c r="I213" s="19"/>
    </row>
    <row r="214" spans="9:9" ht="15.75" customHeight="1" x14ac:dyDescent="0.15">
      <c r="I214" s="19"/>
    </row>
    <row r="215" spans="9:9" ht="15.75" customHeight="1" x14ac:dyDescent="0.15">
      <c r="I215" s="19"/>
    </row>
    <row r="216" spans="9:9" ht="15.75" customHeight="1" x14ac:dyDescent="0.15">
      <c r="I216" s="19"/>
    </row>
    <row r="217" spans="9:9" ht="15.75" customHeight="1" x14ac:dyDescent="0.15">
      <c r="I217" s="19"/>
    </row>
    <row r="218" spans="9:9" ht="15.75" customHeight="1" x14ac:dyDescent="0.15">
      <c r="I218" s="19"/>
    </row>
    <row r="219" spans="9:9" ht="15.75" customHeight="1" x14ac:dyDescent="0.15">
      <c r="I219" s="19"/>
    </row>
    <row r="220" spans="9:9" ht="15.75" customHeight="1" x14ac:dyDescent="0.15">
      <c r="I220" s="19"/>
    </row>
    <row r="221" spans="9:9" ht="15.75" customHeight="1" x14ac:dyDescent="0.15">
      <c r="I221" s="19"/>
    </row>
    <row r="222" spans="9:9" ht="15.75" customHeight="1" x14ac:dyDescent="0.15">
      <c r="I222" s="19"/>
    </row>
    <row r="223" spans="9:9" ht="15.75" customHeight="1" x14ac:dyDescent="0.15">
      <c r="I223" s="19"/>
    </row>
    <row r="224" spans="9:9" ht="15.75" customHeight="1" x14ac:dyDescent="0.15">
      <c r="I224" s="19"/>
    </row>
    <row r="225" spans="9:9" ht="15.75" customHeight="1" x14ac:dyDescent="0.15">
      <c r="I225" s="19"/>
    </row>
    <row r="226" spans="9:9" ht="15.75" customHeight="1" x14ac:dyDescent="0.15">
      <c r="I226" s="19"/>
    </row>
    <row r="227" spans="9:9" ht="15.75" customHeight="1" x14ac:dyDescent="0.15">
      <c r="I227" s="19"/>
    </row>
    <row r="228" spans="9:9" ht="15.75" customHeight="1" x14ac:dyDescent="0.15">
      <c r="I228" s="19"/>
    </row>
    <row r="229" spans="9:9" ht="15.75" customHeight="1" x14ac:dyDescent="0.15">
      <c r="I229" s="19"/>
    </row>
    <row r="230" spans="9:9" ht="15.75" customHeight="1" x14ac:dyDescent="0.15">
      <c r="I230" s="19"/>
    </row>
    <row r="231" spans="9:9" ht="15.75" customHeight="1" x14ac:dyDescent="0.15">
      <c r="I231" s="19"/>
    </row>
    <row r="232" spans="9:9" ht="15.75" customHeight="1" x14ac:dyDescent="0.15">
      <c r="I232" s="19"/>
    </row>
    <row r="233" spans="9:9" ht="15.75" customHeight="1" x14ac:dyDescent="0.15">
      <c r="I233" s="19"/>
    </row>
    <row r="234" spans="9:9" ht="15.75" customHeight="1" x14ac:dyDescent="0.15">
      <c r="I234" s="19"/>
    </row>
    <row r="235" spans="9:9" ht="15.75" customHeight="1" x14ac:dyDescent="0.15">
      <c r="I235" s="19"/>
    </row>
    <row r="236" spans="9:9" ht="15.75" customHeight="1" x14ac:dyDescent="0.15">
      <c r="I236" s="19"/>
    </row>
    <row r="237" spans="9:9" ht="15.75" customHeight="1" x14ac:dyDescent="0.15">
      <c r="I237" s="19"/>
    </row>
    <row r="238" spans="9:9" ht="15.75" customHeight="1" x14ac:dyDescent="0.15">
      <c r="I238" s="19"/>
    </row>
    <row r="239" spans="9:9" ht="15.75" customHeight="1" x14ac:dyDescent="0.15">
      <c r="I239" s="19"/>
    </row>
    <row r="240" spans="9:9" ht="15.75" customHeight="1" x14ac:dyDescent="0.15">
      <c r="I240" s="19"/>
    </row>
    <row r="241" spans="9:9" ht="15.75" customHeight="1" x14ac:dyDescent="0.15">
      <c r="I241" s="19"/>
    </row>
    <row r="242" spans="9:9" ht="15.75" customHeight="1" x14ac:dyDescent="0.15">
      <c r="I242" s="19"/>
    </row>
    <row r="243" spans="9:9" ht="15.75" customHeight="1" x14ac:dyDescent="0.15">
      <c r="I243" s="19"/>
    </row>
    <row r="244" spans="9:9" ht="15.75" customHeight="1" x14ac:dyDescent="0.15">
      <c r="I244" s="19"/>
    </row>
    <row r="245" spans="9:9" ht="15.75" customHeight="1" x14ac:dyDescent="0.15">
      <c r="I245" s="19"/>
    </row>
    <row r="246" spans="9:9" ht="15.75" customHeight="1" x14ac:dyDescent="0.15">
      <c r="I246" s="19"/>
    </row>
    <row r="247" spans="9:9" ht="15.75" customHeight="1" x14ac:dyDescent="0.15">
      <c r="I247" s="19"/>
    </row>
    <row r="248" spans="9:9" ht="15.75" customHeight="1" x14ac:dyDescent="0.15">
      <c r="I248" s="19"/>
    </row>
    <row r="249" spans="9:9" ht="15.75" customHeight="1" x14ac:dyDescent="0.15">
      <c r="I249" s="19"/>
    </row>
    <row r="250" spans="9:9" ht="15.75" customHeight="1" x14ac:dyDescent="0.15">
      <c r="I250" s="19"/>
    </row>
    <row r="251" spans="9:9" ht="15.75" customHeight="1" x14ac:dyDescent="0.15">
      <c r="I251" s="19"/>
    </row>
    <row r="252" spans="9:9" ht="15.75" customHeight="1" x14ac:dyDescent="0.15">
      <c r="I252" s="19"/>
    </row>
    <row r="253" spans="9:9" ht="15.75" customHeight="1" x14ac:dyDescent="0.15">
      <c r="I253" s="19"/>
    </row>
    <row r="254" spans="9:9" ht="15.75" customHeight="1" x14ac:dyDescent="0.15">
      <c r="I254" s="19"/>
    </row>
    <row r="255" spans="9:9" ht="15.75" customHeight="1" x14ac:dyDescent="0.15">
      <c r="I255" s="19"/>
    </row>
    <row r="256" spans="9:9" ht="15.75" customHeight="1" x14ac:dyDescent="0.15">
      <c r="I256" s="19"/>
    </row>
    <row r="257" spans="9:9" ht="15.75" customHeight="1" x14ac:dyDescent="0.15">
      <c r="I257" s="19"/>
    </row>
    <row r="258" spans="9:9" ht="15.75" customHeight="1" x14ac:dyDescent="0.15">
      <c r="I258" s="19"/>
    </row>
    <row r="259" spans="9:9" ht="15.75" customHeight="1" x14ac:dyDescent="0.15">
      <c r="I259" s="19"/>
    </row>
    <row r="260" spans="9:9" ht="15.75" customHeight="1" x14ac:dyDescent="0.15">
      <c r="I260" s="19"/>
    </row>
    <row r="261" spans="9:9" ht="15.75" customHeight="1" x14ac:dyDescent="0.15">
      <c r="I261" s="19"/>
    </row>
    <row r="262" spans="9:9" ht="15.75" customHeight="1" x14ac:dyDescent="0.15">
      <c r="I262" s="19"/>
    </row>
    <row r="263" spans="9:9" ht="15.75" customHeight="1" x14ac:dyDescent="0.15">
      <c r="I263" s="19"/>
    </row>
    <row r="264" spans="9:9" ht="15.75" customHeight="1" x14ac:dyDescent="0.15">
      <c r="I264" s="19"/>
    </row>
    <row r="265" spans="9:9" ht="15.75" customHeight="1" x14ac:dyDescent="0.15">
      <c r="I265" s="19"/>
    </row>
    <row r="266" spans="9:9" ht="15.75" customHeight="1" x14ac:dyDescent="0.15">
      <c r="I266" s="19"/>
    </row>
    <row r="267" spans="9:9" ht="15.75" customHeight="1" x14ac:dyDescent="0.15">
      <c r="I267" s="19"/>
    </row>
    <row r="268" spans="9:9" ht="15.75" customHeight="1" x14ac:dyDescent="0.15">
      <c r="I268" s="19"/>
    </row>
    <row r="269" spans="9:9" ht="15.75" customHeight="1" x14ac:dyDescent="0.15">
      <c r="I269" s="19"/>
    </row>
    <row r="270" spans="9:9" ht="15.75" customHeight="1" x14ac:dyDescent="0.15">
      <c r="I270" s="19"/>
    </row>
    <row r="271" spans="9:9" ht="15.75" customHeight="1" x14ac:dyDescent="0.15">
      <c r="I271" s="19"/>
    </row>
    <row r="272" spans="9:9" ht="15.75" customHeight="1" x14ac:dyDescent="0.15">
      <c r="I272" s="19"/>
    </row>
    <row r="273" spans="9:9" ht="15.75" customHeight="1" x14ac:dyDescent="0.15">
      <c r="I273" s="19"/>
    </row>
    <row r="274" spans="9:9" ht="15.75" customHeight="1" x14ac:dyDescent="0.15">
      <c r="I274" s="19"/>
    </row>
    <row r="275" spans="9:9" ht="15.75" customHeight="1" x14ac:dyDescent="0.15">
      <c r="I275" s="19"/>
    </row>
    <row r="276" spans="9:9" ht="15.75" customHeight="1" x14ac:dyDescent="0.15">
      <c r="I276" s="19"/>
    </row>
    <row r="277" spans="9:9" ht="15.75" customHeight="1" x14ac:dyDescent="0.15">
      <c r="I277" s="19"/>
    </row>
    <row r="278" spans="9:9" ht="15.75" customHeight="1" x14ac:dyDescent="0.15">
      <c r="I278" s="19"/>
    </row>
    <row r="279" spans="9:9" ht="15.75" customHeight="1" x14ac:dyDescent="0.15">
      <c r="I279" s="19"/>
    </row>
    <row r="280" spans="9:9" ht="15.75" customHeight="1" x14ac:dyDescent="0.15">
      <c r="I280" s="19"/>
    </row>
    <row r="281" spans="9:9" ht="15.75" customHeight="1" x14ac:dyDescent="0.15">
      <c r="I281" s="19"/>
    </row>
    <row r="282" spans="9:9" ht="15.75" customHeight="1" x14ac:dyDescent="0.15">
      <c r="I282" s="19"/>
    </row>
    <row r="283" spans="9:9" ht="15.75" customHeight="1" x14ac:dyDescent="0.15">
      <c r="I283" s="19"/>
    </row>
    <row r="284" spans="9:9" ht="15.75" customHeight="1" x14ac:dyDescent="0.15">
      <c r="I284" s="19"/>
    </row>
    <row r="285" spans="9:9" ht="15.75" customHeight="1" x14ac:dyDescent="0.15">
      <c r="I285" s="19"/>
    </row>
    <row r="286" spans="9:9" ht="15.75" customHeight="1" x14ac:dyDescent="0.15">
      <c r="I286" s="19"/>
    </row>
    <row r="287" spans="9:9" ht="15.75" customHeight="1" x14ac:dyDescent="0.15">
      <c r="I287" s="19"/>
    </row>
    <row r="288" spans="9:9" ht="15.75" customHeight="1" x14ac:dyDescent="0.15">
      <c r="I288" s="19"/>
    </row>
    <row r="289" spans="9:9" ht="15.75" customHeight="1" x14ac:dyDescent="0.15">
      <c r="I289" s="19"/>
    </row>
    <row r="290" spans="9:9" ht="15.75" customHeight="1" x14ac:dyDescent="0.15">
      <c r="I290" s="19"/>
    </row>
    <row r="291" spans="9:9" ht="15.75" customHeight="1" x14ac:dyDescent="0.15">
      <c r="I291" s="19"/>
    </row>
    <row r="292" spans="9:9" ht="15.75" customHeight="1" x14ac:dyDescent="0.15">
      <c r="I292" s="19"/>
    </row>
    <row r="293" spans="9:9" ht="15.75" customHeight="1" x14ac:dyDescent="0.15">
      <c r="I293" s="19"/>
    </row>
    <row r="294" spans="9:9" ht="15.75" customHeight="1" x14ac:dyDescent="0.15">
      <c r="I294" s="19"/>
    </row>
    <row r="295" spans="9:9" ht="15.75" customHeight="1" x14ac:dyDescent="0.15">
      <c r="I295" s="19"/>
    </row>
    <row r="296" spans="9:9" ht="15.75" customHeight="1" x14ac:dyDescent="0.15">
      <c r="I296" s="19"/>
    </row>
    <row r="297" spans="9:9" ht="15.75" customHeight="1" x14ac:dyDescent="0.15">
      <c r="I297" s="19"/>
    </row>
    <row r="298" spans="9:9" ht="15.75" customHeight="1" x14ac:dyDescent="0.15">
      <c r="I298" s="19"/>
    </row>
    <row r="299" spans="9:9" ht="15.75" customHeight="1" x14ac:dyDescent="0.15">
      <c r="I299" s="19"/>
    </row>
    <row r="300" spans="9:9" ht="15.75" customHeight="1" x14ac:dyDescent="0.15">
      <c r="I300" s="19"/>
    </row>
    <row r="301" spans="9:9" ht="15.75" customHeight="1" x14ac:dyDescent="0.15">
      <c r="I301" s="19"/>
    </row>
    <row r="302" spans="9:9" ht="15.75" customHeight="1" x14ac:dyDescent="0.15">
      <c r="I302" s="19"/>
    </row>
    <row r="303" spans="9:9" ht="15.75" customHeight="1" x14ac:dyDescent="0.15">
      <c r="I303" s="19"/>
    </row>
    <row r="304" spans="9:9" ht="15.75" customHeight="1" x14ac:dyDescent="0.15">
      <c r="I304" s="19"/>
    </row>
    <row r="305" spans="9:9" ht="15.75" customHeight="1" x14ac:dyDescent="0.15">
      <c r="I305" s="19"/>
    </row>
    <row r="306" spans="9:9" ht="15.75" customHeight="1" x14ac:dyDescent="0.15">
      <c r="I306" s="19"/>
    </row>
    <row r="307" spans="9:9" ht="15.75" customHeight="1" x14ac:dyDescent="0.15">
      <c r="I307" s="19"/>
    </row>
    <row r="308" spans="9:9" ht="15.75" customHeight="1" x14ac:dyDescent="0.15">
      <c r="I308" s="19"/>
    </row>
    <row r="309" spans="9:9" ht="15.75" customHeight="1" x14ac:dyDescent="0.15">
      <c r="I309" s="19"/>
    </row>
    <row r="310" spans="9:9" ht="15.75" customHeight="1" x14ac:dyDescent="0.15">
      <c r="I310" s="19"/>
    </row>
    <row r="311" spans="9:9" ht="15.75" customHeight="1" x14ac:dyDescent="0.15">
      <c r="I311" s="19"/>
    </row>
    <row r="312" spans="9:9" ht="15.75" customHeight="1" x14ac:dyDescent="0.15">
      <c r="I312" s="19"/>
    </row>
    <row r="313" spans="9:9" ht="15.75" customHeight="1" x14ac:dyDescent="0.15">
      <c r="I313" s="19"/>
    </row>
    <row r="314" spans="9:9" ht="15.75" customHeight="1" x14ac:dyDescent="0.15">
      <c r="I314" s="19"/>
    </row>
    <row r="315" spans="9:9" ht="15.75" customHeight="1" x14ac:dyDescent="0.15">
      <c r="I315" s="19"/>
    </row>
    <row r="316" spans="9:9" ht="15.75" customHeight="1" x14ac:dyDescent="0.15">
      <c r="I316" s="19"/>
    </row>
    <row r="317" spans="9:9" ht="15.75" customHeight="1" x14ac:dyDescent="0.15">
      <c r="I317" s="19"/>
    </row>
    <row r="318" spans="9:9" ht="15.75" customHeight="1" x14ac:dyDescent="0.15">
      <c r="I318" s="19"/>
    </row>
    <row r="319" spans="9:9" ht="15.75" customHeight="1" x14ac:dyDescent="0.15">
      <c r="I319" s="19"/>
    </row>
    <row r="320" spans="9:9" ht="15.75" customHeight="1" x14ac:dyDescent="0.15">
      <c r="I320" s="19"/>
    </row>
    <row r="321" spans="9:9" ht="15.75" customHeight="1" x14ac:dyDescent="0.15">
      <c r="I321" s="19"/>
    </row>
    <row r="322" spans="9:9" ht="15.75" customHeight="1" x14ac:dyDescent="0.15">
      <c r="I322" s="19"/>
    </row>
    <row r="323" spans="9:9" ht="15.75" customHeight="1" x14ac:dyDescent="0.15">
      <c r="I323" s="19"/>
    </row>
    <row r="324" spans="9:9" ht="15.75" customHeight="1" x14ac:dyDescent="0.15">
      <c r="I324" s="19"/>
    </row>
    <row r="325" spans="9:9" ht="15.75" customHeight="1" x14ac:dyDescent="0.15">
      <c r="I325" s="19"/>
    </row>
    <row r="326" spans="9:9" ht="15.75" customHeight="1" x14ac:dyDescent="0.15">
      <c r="I326" s="19"/>
    </row>
    <row r="327" spans="9:9" ht="15.75" customHeight="1" x14ac:dyDescent="0.15">
      <c r="I327" s="19"/>
    </row>
    <row r="328" spans="9:9" ht="15.75" customHeight="1" x14ac:dyDescent="0.15">
      <c r="I328" s="19"/>
    </row>
    <row r="329" spans="9:9" ht="15.75" customHeight="1" x14ac:dyDescent="0.15">
      <c r="I329" s="19"/>
    </row>
    <row r="330" spans="9:9" ht="15.75" customHeight="1" x14ac:dyDescent="0.15">
      <c r="I330" s="19"/>
    </row>
    <row r="331" spans="9:9" ht="15.75" customHeight="1" x14ac:dyDescent="0.15">
      <c r="I331" s="19"/>
    </row>
    <row r="332" spans="9:9" ht="15.75" customHeight="1" x14ac:dyDescent="0.15">
      <c r="I332" s="19"/>
    </row>
    <row r="333" spans="9:9" ht="15.75" customHeight="1" x14ac:dyDescent="0.15">
      <c r="I333" s="19"/>
    </row>
    <row r="334" spans="9:9" ht="13" x14ac:dyDescent="0.15">
      <c r="I334" s="19"/>
    </row>
    <row r="335" spans="9:9" ht="13" x14ac:dyDescent="0.15">
      <c r="I335" s="19"/>
    </row>
    <row r="336" spans="9:9" ht="13" x14ac:dyDescent="0.15">
      <c r="I336" s="19"/>
    </row>
    <row r="337" spans="9:9" ht="13" x14ac:dyDescent="0.15">
      <c r="I337" s="19"/>
    </row>
    <row r="338" spans="9:9" ht="13" x14ac:dyDescent="0.15">
      <c r="I338" s="19"/>
    </row>
    <row r="339" spans="9:9" ht="13" x14ac:dyDescent="0.15">
      <c r="I339" s="19"/>
    </row>
    <row r="340" spans="9:9" ht="13" x14ac:dyDescent="0.15">
      <c r="I340" s="19"/>
    </row>
    <row r="341" spans="9:9" ht="13" x14ac:dyDescent="0.15">
      <c r="I341" s="19"/>
    </row>
    <row r="342" spans="9:9" ht="13" x14ac:dyDescent="0.15">
      <c r="I342" s="19"/>
    </row>
    <row r="343" spans="9:9" ht="13" x14ac:dyDescent="0.15">
      <c r="I343" s="19"/>
    </row>
    <row r="344" spans="9:9" ht="13" x14ac:dyDescent="0.15">
      <c r="I344" s="19"/>
    </row>
    <row r="345" spans="9:9" ht="13" x14ac:dyDescent="0.15">
      <c r="I345" s="19"/>
    </row>
    <row r="346" spans="9:9" ht="13" x14ac:dyDescent="0.15">
      <c r="I346" s="19"/>
    </row>
    <row r="347" spans="9:9" ht="13" x14ac:dyDescent="0.15">
      <c r="I347" s="19"/>
    </row>
    <row r="348" spans="9:9" ht="13" x14ac:dyDescent="0.15">
      <c r="I348" s="19"/>
    </row>
    <row r="349" spans="9:9" ht="13" x14ac:dyDescent="0.15">
      <c r="I349" s="19"/>
    </row>
    <row r="350" spans="9:9" ht="13" x14ac:dyDescent="0.15">
      <c r="I350" s="19"/>
    </row>
    <row r="351" spans="9:9" ht="13" x14ac:dyDescent="0.15">
      <c r="I351" s="19"/>
    </row>
    <row r="352" spans="9:9" ht="13" x14ac:dyDescent="0.15">
      <c r="I352" s="19"/>
    </row>
    <row r="353" spans="9:9" ht="13" x14ac:dyDescent="0.15">
      <c r="I353" s="19"/>
    </row>
    <row r="354" spans="9:9" ht="13" x14ac:dyDescent="0.15">
      <c r="I354" s="19"/>
    </row>
    <row r="355" spans="9:9" ht="13" x14ac:dyDescent="0.15">
      <c r="I355" s="19"/>
    </row>
    <row r="356" spans="9:9" ht="13" x14ac:dyDescent="0.15">
      <c r="I356" s="19"/>
    </row>
    <row r="357" spans="9:9" ht="13" x14ac:dyDescent="0.15">
      <c r="I357" s="19"/>
    </row>
    <row r="358" spans="9:9" ht="13" x14ac:dyDescent="0.15">
      <c r="I358" s="19"/>
    </row>
    <row r="359" spans="9:9" ht="13" x14ac:dyDescent="0.15">
      <c r="I359" s="19"/>
    </row>
    <row r="360" spans="9:9" ht="13" x14ac:dyDescent="0.15">
      <c r="I360" s="19"/>
    </row>
    <row r="361" spans="9:9" ht="13" x14ac:dyDescent="0.15">
      <c r="I361" s="19"/>
    </row>
    <row r="362" spans="9:9" ht="13" x14ac:dyDescent="0.15">
      <c r="I362" s="19"/>
    </row>
    <row r="363" spans="9:9" ht="13" x14ac:dyDescent="0.15">
      <c r="I363" s="19"/>
    </row>
    <row r="364" spans="9:9" ht="13" x14ac:dyDescent="0.15">
      <c r="I364" s="19"/>
    </row>
    <row r="365" spans="9:9" ht="13" x14ac:dyDescent="0.15">
      <c r="I365" s="19"/>
    </row>
    <row r="366" spans="9:9" ht="13" x14ac:dyDescent="0.15">
      <c r="I366" s="19"/>
    </row>
    <row r="367" spans="9:9" ht="13" x14ac:dyDescent="0.15">
      <c r="I367" s="19"/>
    </row>
    <row r="368" spans="9:9" ht="13" x14ac:dyDescent="0.15">
      <c r="I368" s="19"/>
    </row>
    <row r="369" spans="9:9" ht="13" x14ac:dyDescent="0.15">
      <c r="I369" s="19"/>
    </row>
    <row r="370" spans="9:9" ht="13" x14ac:dyDescent="0.15">
      <c r="I370" s="19"/>
    </row>
    <row r="371" spans="9:9" ht="13" x14ac:dyDescent="0.15">
      <c r="I371" s="19"/>
    </row>
    <row r="372" spans="9:9" ht="13" x14ac:dyDescent="0.15">
      <c r="I372" s="19"/>
    </row>
    <row r="373" spans="9:9" ht="13" x14ac:dyDescent="0.15">
      <c r="I373" s="19"/>
    </row>
    <row r="374" spans="9:9" ht="13" x14ac:dyDescent="0.15">
      <c r="I374" s="19"/>
    </row>
    <row r="375" spans="9:9" ht="13" x14ac:dyDescent="0.15">
      <c r="I375" s="19"/>
    </row>
    <row r="376" spans="9:9" ht="13" x14ac:dyDescent="0.15">
      <c r="I376" s="19"/>
    </row>
    <row r="377" spans="9:9" ht="13" x14ac:dyDescent="0.15">
      <c r="I377" s="19"/>
    </row>
    <row r="378" spans="9:9" ht="13" x14ac:dyDescent="0.15">
      <c r="I378" s="19"/>
    </row>
    <row r="379" spans="9:9" ht="13" x14ac:dyDescent="0.15">
      <c r="I379" s="19"/>
    </row>
    <row r="380" spans="9:9" ht="13" x14ac:dyDescent="0.15">
      <c r="I380" s="19"/>
    </row>
    <row r="381" spans="9:9" ht="13" x14ac:dyDescent="0.15">
      <c r="I381" s="19"/>
    </row>
    <row r="382" spans="9:9" ht="13" x14ac:dyDescent="0.15">
      <c r="I382" s="19"/>
    </row>
    <row r="383" spans="9:9" ht="13" x14ac:dyDescent="0.15">
      <c r="I383" s="19"/>
    </row>
    <row r="384" spans="9:9" ht="13" x14ac:dyDescent="0.15">
      <c r="I384" s="19"/>
    </row>
    <row r="385" spans="9:9" ht="13" x14ac:dyDescent="0.15">
      <c r="I385" s="19"/>
    </row>
    <row r="386" spans="9:9" ht="13" x14ac:dyDescent="0.15">
      <c r="I386" s="19"/>
    </row>
    <row r="387" spans="9:9" ht="13" x14ac:dyDescent="0.15">
      <c r="I387" s="19"/>
    </row>
    <row r="388" spans="9:9" ht="13" x14ac:dyDescent="0.15">
      <c r="I388" s="19"/>
    </row>
    <row r="389" spans="9:9" ht="13" x14ac:dyDescent="0.15">
      <c r="I389" s="19"/>
    </row>
    <row r="390" spans="9:9" ht="13" x14ac:dyDescent="0.15">
      <c r="I390" s="19"/>
    </row>
    <row r="391" spans="9:9" ht="13" x14ac:dyDescent="0.15">
      <c r="I391" s="19"/>
    </row>
    <row r="392" spans="9:9" ht="13" x14ac:dyDescent="0.15">
      <c r="I392" s="19"/>
    </row>
    <row r="393" spans="9:9" ht="13" x14ac:dyDescent="0.15">
      <c r="I393" s="19"/>
    </row>
    <row r="394" spans="9:9" ht="13" x14ac:dyDescent="0.15">
      <c r="I394" s="19"/>
    </row>
    <row r="395" spans="9:9" ht="13" x14ac:dyDescent="0.15">
      <c r="I395" s="19"/>
    </row>
    <row r="396" spans="9:9" ht="13" x14ac:dyDescent="0.15">
      <c r="I396" s="19"/>
    </row>
    <row r="397" spans="9:9" ht="13" x14ac:dyDescent="0.15">
      <c r="I397" s="19"/>
    </row>
    <row r="398" spans="9:9" ht="13" x14ac:dyDescent="0.15">
      <c r="I398" s="19"/>
    </row>
    <row r="399" spans="9:9" ht="13" x14ac:dyDescent="0.15">
      <c r="I399" s="19"/>
    </row>
    <row r="400" spans="9:9" ht="13" x14ac:dyDescent="0.15">
      <c r="I400" s="19"/>
    </row>
    <row r="401" spans="9:9" ht="13" x14ac:dyDescent="0.15">
      <c r="I401" s="19"/>
    </row>
    <row r="402" spans="9:9" ht="13" x14ac:dyDescent="0.15">
      <c r="I402" s="19"/>
    </row>
    <row r="403" spans="9:9" ht="13" x14ac:dyDescent="0.15">
      <c r="I403" s="19"/>
    </row>
    <row r="404" spans="9:9" ht="13" x14ac:dyDescent="0.15">
      <c r="I404" s="19"/>
    </row>
    <row r="405" spans="9:9" ht="13" x14ac:dyDescent="0.15">
      <c r="I405" s="19"/>
    </row>
    <row r="406" spans="9:9" ht="13" x14ac:dyDescent="0.15">
      <c r="I406" s="19"/>
    </row>
    <row r="407" spans="9:9" ht="13" x14ac:dyDescent="0.15">
      <c r="I407" s="19"/>
    </row>
    <row r="408" spans="9:9" ht="13" x14ac:dyDescent="0.15">
      <c r="I408" s="19"/>
    </row>
    <row r="409" spans="9:9" ht="13" x14ac:dyDescent="0.15">
      <c r="I409" s="19"/>
    </row>
    <row r="410" spans="9:9" ht="13" x14ac:dyDescent="0.15">
      <c r="I410" s="19"/>
    </row>
    <row r="411" spans="9:9" ht="13" x14ac:dyDescent="0.15">
      <c r="I411" s="19"/>
    </row>
    <row r="412" spans="9:9" ht="13" x14ac:dyDescent="0.15">
      <c r="I412" s="19"/>
    </row>
    <row r="413" spans="9:9" ht="13" x14ac:dyDescent="0.15">
      <c r="I413" s="19"/>
    </row>
    <row r="414" spans="9:9" ht="13" x14ac:dyDescent="0.15">
      <c r="I414" s="19"/>
    </row>
    <row r="415" spans="9:9" ht="13" x14ac:dyDescent="0.15">
      <c r="I415" s="19"/>
    </row>
    <row r="416" spans="9:9" ht="13" x14ac:dyDescent="0.15">
      <c r="I416" s="19"/>
    </row>
    <row r="417" spans="9:9" ht="13" x14ac:dyDescent="0.15">
      <c r="I417" s="19"/>
    </row>
    <row r="418" spans="9:9" ht="13" x14ac:dyDescent="0.15">
      <c r="I418" s="19"/>
    </row>
    <row r="419" spans="9:9" ht="13" x14ac:dyDescent="0.15">
      <c r="I419" s="19"/>
    </row>
    <row r="420" spans="9:9" ht="13" x14ac:dyDescent="0.15">
      <c r="I420" s="19"/>
    </row>
    <row r="421" spans="9:9" ht="13" x14ac:dyDescent="0.15">
      <c r="I421" s="19"/>
    </row>
    <row r="422" spans="9:9" ht="13" x14ac:dyDescent="0.15">
      <c r="I422" s="19"/>
    </row>
    <row r="423" spans="9:9" ht="13" x14ac:dyDescent="0.15">
      <c r="I423" s="19"/>
    </row>
    <row r="424" spans="9:9" ht="13" x14ac:dyDescent="0.15">
      <c r="I424" s="19"/>
    </row>
    <row r="425" spans="9:9" ht="13" x14ac:dyDescent="0.15">
      <c r="I425" s="19"/>
    </row>
    <row r="426" spans="9:9" ht="13" x14ac:dyDescent="0.15">
      <c r="I426" s="19"/>
    </row>
    <row r="427" spans="9:9" ht="13" x14ac:dyDescent="0.15">
      <c r="I427" s="19"/>
    </row>
    <row r="428" spans="9:9" ht="13" x14ac:dyDescent="0.15">
      <c r="I428" s="19"/>
    </row>
    <row r="429" spans="9:9" ht="13" x14ac:dyDescent="0.15">
      <c r="I429" s="19"/>
    </row>
    <row r="430" spans="9:9" ht="13" x14ac:dyDescent="0.15">
      <c r="I430" s="19"/>
    </row>
    <row r="431" spans="9:9" ht="13" x14ac:dyDescent="0.15">
      <c r="I431" s="19"/>
    </row>
    <row r="432" spans="9:9" ht="13" x14ac:dyDescent="0.15">
      <c r="I432" s="19"/>
    </row>
    <row r="433" spans="9:9" ht="13" x14ac:dyDescent="0.15">
      <c r="I433" s="19"/>
    </row>
    <row r="434" spans="9:9" ht="13" x14ac:dyDescent="0.15">
      <c r="I434" s="19"/>
    </row>
    <row r="435" spans="9:9" ht="13" x14ac:dyDescent="0.15">
      <c r="I435" s="19"/>
    </row>
    <row r="436" spans="9:9" ht="13" x14ac:dyDescent="0.15">
      <c r="I436" s="19"/>
    </row>
    <row r="437" spans="9:9" ht="13" x14ac:dyDescent="0.15">
      <c r="I437" s="19"/>
    </row>
    <row r="438" spans="9:9" ht="13" x14ac:dyDescent="0.15">
      <c r="I438" s="19"/>
    </row>
    <row r="439" spans="9:9" ht="13" x14ac:dyDescent="0.15">
      <c r="I439" s="19"/>
    </row>
    <row r="440" spans="9:9" ht="13" x14ac:dyDescent="0.15">
      <c r="I440" s="19"/>
    </row>
    <row r="441" spans="9:9" ht="13" x14ac:dyDescent="0.15">
      <c r="I441" s="19"/>
    </row>
    <row r="442" spans="9:9" ht="13" x14ac:dyDescent="0.15">
      <c r="I442" s="19"/>
    </row>
    <row r="443" spans="9:9" ht="13" x14ac:dyDescent="0.15">
      <c r="I443" s="19"/>
    </row>
    <row r="444" spans="9:9" ht="13" x14ac:dyDescent="0.15">
      <c r="I444" s="19"/>
    </row>
    <row r="445" spans="9:9" ht="13" x14ac:dyDescent="0.15">
      <c r="I445" s="19"/>
    </row>
    <row r="446" spans="9:9" ht="13" x14ac:dyDescent="0.15">
      <c r="I446" s="19"/>
    </row>
    <row r="447" spans="9:9" ht="13" x14ac:dyDescent="0.15">
      <c r="I447" s="19"/>
    </row>
    <row r="448" spans="9:9" ht="13" x14ac:dyDescent="0.15">
      <c r="I448" s="19"/>
    </row>
    <row r="449" spans="9:9" ht="13" x14ac:dyDescent="0.15">
      <c r="I449" s="19"/>
    </row>
    <row r="450" spans="9:9" ht="13" x14ac:dyDescent="0.15">
      <c r="I450" s="19"/>
    </row>
    <row r="451" spans="9:9" ht="13" x14ac:dyDescent="0.15">
      <c r="I451" s="19"/>
    </row>
    <row r="452" spans="9:9" ht="13" x14ac:dyDescent="0.15">
      <c r="I452" s="19"/>
    </row>
    <row r="453" spans="9:9" ht="13" x14ac:dyDescent="0.15">
      <c r="I453" s="19"/>
    </row>
    <row r="454" spans="9:9" ht="13" x14ac:dyDescent="0.15">
      <c r="I454" s="19"/>
    </row>
    <row r="455" spans="9:9" ht="13" x14ac:dyDescent="0.15">
      <c r="I455" s="19"/>
    </row>
    <row r="456" spans="9:9" ht="13" x14ac:dyDescent="0.15">
      <c r="I456" s="19"/>
    </row>
    <row r="457" spans="9:9" ht="13" x14ac:dyDescent="0.15">
      <c r="I457" s="19"/>
    </row>
    <row r="458" spans="9:9" ht="13" x14ac:dyDescent="0.15">
      <c r="I458" s="19"/>
    </row>
    <row r="459" spans="9:9" ht="13" x14ac:dyDescent="0.15">
      <c r="I459" s="19"/>
    </row>
    <row r="460" spans="9:9" ht="13" x14ac:dyDescent="0.15">
      <c r="I460" s="19"/>
    </row>
    <row r="461" spans="9:9" ht="13" x14ac:dyDescent="0.15">
      <c r="I461" s="19"/>
    </row>
    <row r="462" spans="9:9" ht="13" x14ac:dyDescent="0.15">
      <c r="I462" s="19"/>
    </row>
    <row r="463" spans="9:9" ht="13" x14ac:dyDescent="0.15">
      <c r="I463" s="19"/>
    </row>
    <row r="464" spans="9:9" ht="13" x14ac:dyDescent="0.15">
      <c r="I464" s="19"/>
    </row>
    <row r="465" spans="9:9" ht="13" x14ac:dyDescent="0.15">
      <c r="I465" s="19"/>
    </row>
    <row r="466" spans="9:9" ht="13" x14ac:dyDescent="0.15">
      <c r="I466" s="19"/>
    </row>
    <row r="467" spans="9:9" ht="13" x14ac:dyDescent="0.15">
      <c r="I467" s="19"/>
    </row>
    <row r="468" spans="9:9" ht="13" x14ac:dyDescent="0.15">
      <c r="I468" s="19"/>
    </row>
    <row r="469" spans="9:9" ht="13" x14ac:dyDescent="0.15">
      <c r="I469" s="19"/>
    </row>
    <row r="470" spans="9:9" ht="13" x14ac:dyDescent="0.15">
      <c r="I470" s="19"/>
    </row>
    <row r="471" spans="9:9" ht="13" x14ac:dyDescent="0.15">
      <c r="I471" s="19"/>
    </row>
    <row r="472" spans="9:9" ht="13" x14ac:dyDescent="0.15">
      <c r="I472" s="19"/>
    </row>
    <row r="473" spans="9:9" ht="13" x14ac:dyDescent="0.15">
      <c r="I473" s="19"/>
    </row>
    <row r="474" spans="9:9" ht="13" x14ac:dyDescent="0.15">
      <c r="I474" s="19"/>
    </row>
    <row r="475" spans="9:9" ht="13" x14ac:dyDescent="0.15">
      <c r="I475" s="19"/>
    </row>
    <row r="476" spans="9:9" ht="13" x14ac:dyDescent="0.15">
      <c r="I476" s="19"/>
    </row>
    <row r="477" spans="9:9" ht="13" x14ac:dyDescent="0.15">
      <c r="I477" s="19"/>
    </row>
    <row r="478" spans="9:9" ht="13" x14ac:dyDescent="0.15">
      <c r="I478" s="19"/>
    </row>
    <row r="479" spans="9:9" ht="13" x14ac:dyDescent="0.15">
      <c r="I479" s="19"/>
    </row>
    <row r="480" spans="9:9" ht="13" x14ac:dyDescent="0.15">
      <c r="I480" s="19"/>
    </row>
    <row r="481" spans="9:9" ht="13" x14ac:dyDescent="0.15">
      <c r="I481" s="19"/>
    </row>
    <row r="482" spans="9:9" ht="13" x14ac:dyDescent="0.15">
      <c r="I482" s="19"/>
    </row>
    <row r="483" spans="9:9" ht="13" x14ac:dyDescent="0.15">
      <c r="I483" s="19"/>
    </row>
    <row r="484" spans="9:9" ht="13" x14ac:dyDescent="0.15">
      <c r="I484" s="19"/>
    </row>
    <row r="485" spans="9:9" ht="13" x14ac:dyDescent="0.15">
      <c r="I485" s="19"/>
    </row>
    <row r="486" spans="9:9" ht="13" x14ac:dyDescent="0.15">
      <c r="I486" s="19"/>
    </row>
    <row r="487" spans="9:9" ht="13" x14ac:dyDescent="0.15">
      <c r="I487" s="19"/>
    </row>
    <row r="488" spans="9:9" ht="13" x14ac:dyDescent="0.15">
      <c r="I488" s="19"/>
    </row>
    <row r="489" spans="9:9" ht="13" x14ac:dyDescent="0.15">
      <c r="I489" s="19"/>
    </row>
    <row r="490" spans="9:9" ht="13" x14ac:dyDescent="0.15">
      <c r="I490" s="19"/>
    </row>
    <row r="491" spans="9:9" ht="13" x14ac:dyDescent="0.15">
      <c r="I491" s="19"/>
    </row>
    <row r="492" spans="9:9" ht="13" x14ac:dyDescent="0.15">
      <c r="I492" s="19"/>
    </row>
    <row r="493" spans="9:9" ht="13" x14ac:dyDescent="0.15">
      <c r="I493" s="19"/>
    </row>
    <row r="494" spans="9:9" ht="13" x14ac:dyDescent="0.15">
      <c r="I494" s="19"/>
    </row>
    <row r="495" spans="9:9" ht="13" x14ac:dyDescent="0.15">
      <c r="I495" s="19"/>
    </row>
    <row r="496" spans="9:9" ht="13" x14ac:dyDescent="0.15">
      <c r="I496" s="19"/>
    </row>
    <row r="497" spans="9:9" ht="13" x14ac:dyDescent="0.15">
      <c r="I497" s="19"/>
    </row>
    <row r="498" spans="9:9" ht="13" x14ac:dyDescent="0.15">
      <c r="I498" s="19"/>
    </row>
    <row r="499" spans="9:9" ht="13" x14ac:dyDescent="0.15">
      <c r="I499" s="19"/>
    </row>
    <row r="500" spans="9:9" ht="13" x14ac:dyDescent="0.15">
      <c r="I500" s="19"/>
    </row>
    <row r="501" spans="9:9" ht="13" x14ac:dyDescent="0.15">
      <c r="I501" s="19"/>
    </row>
    <row r="502" spans="9:9" ht="13" x14ac:dyDescent="0.15">
      <c r="I502" s="19"/>
    </row>
    <row r="503" spans="9:9" ht="13" x14ac:dyDescent="0.15">
      <c r="I503" s="19"/>
    </row>
    <row r="504" spans="9:9" ht="13" x14ac:dyDescent="0.15">
      <c r="I504" s="19"/>
    </row>
    <row r="505" spans="9:9" ht="13" x14ac:dyDescent="0.15">
      <c r="I505" s="19"/>
    </row>
    <row r="506" spans="9:9" ht="13" x14ac:dyDescent="0.15">
      <c r="I506" s="19"/>
    </row>
    <row r="507" spans="9:9" ht="13" x14ac:dyDescent="0.15">
      <c r="I507" s="19"/>
    </row>
    <row r="508" spans="9:9" ht="13" x14ac:dyDescent="0.15">
      <c r="I508" s="19"/>
    </row>
    <row r="509" spans="9:9" ht="13" x14ac:dyDescent="0.15">
      <c r="I509" s="19"/>
    </row>
    <row r="510" spans="9:9" ht="13" x14ac:dyDescent="0.15">
      <c r="I510" s="19"/>
    </row>
    <row r="511" spans="9:9" ht="13" x14ac:dyDescent="0.15">
      <c r="I511" s="19"/>
    </row>
    <row r="512" spans="9:9" ht="13" x14ac:dyDescent="0.15">
      <c r="I512" s="19"/>
    </row>
    <row r="513" spans="9:9" ht="13" x14ac:dyDescent="0.15">
      <c r="I513" s="19"/>
    </row>
    <row r="514" spans="9:9" ht="13" x14ac:dyDescent="0.15">
      <c r="I514" s="19"/>
    </row>
    <row r="515" spans="9:9" ht="13" x14ac:dyDescent="0.15">
      <c r="I515" s="19"/>
    </row>
    <row r="516" spans="9:9" ht="13" x14ac:dyDescent="0.15">
      <c r="I516" s="19"/>
    </row>
    <row r="517" spans="9:9" ht="13" x14ac:dyDescent="0.15">
      <c r="I517" s="19"/>
    </row>
    <row r="518" spans="9:9" ht="13" x14ac:dyDescent="0.15">
      <c r="I518" s="19"/>
    </row>
    <row r="519" spans="9:9" ht="13" x14ac:dyDescent="0.15">
      <c r="I519" s="19"/>
    </row>
    <row r="520" spans="9:9" ht="13" x14ac:dyDescent="0.15">
      <c r="I520" s="19"/>
    </row>
    <row r="521" spans="9:9" ht="13" x14ac:dyDescent="0.15">
      <c r="I521" s="19"/>
    </row>
    <row r="522" spans="9:9" ht="13" x14ac:dyDescent="0.15">
      <c r="I522" s="19"/>
    </row>
    <row r="523" spans="9:9" ht="13" x14ac:dyDescent="0.15">
      <c r="I523" s="19"/>
    </row>
    <row r="524" spans="9:9" ht="13" x14ac:dyDescent="0.15">
      <c r="I524" s="19"/>
    </row>
    <row r="525" spans="9:9" ht="13" x14ac:dyDescent="0.15">
      <c r="I525" s="19"/>
    </row>
    <row r="526" spans="9:9" ht="13" x14ac:dyDescent="0.15">
      <c r="I526" s="19"/>
    </row>
    <row r="527" spans="9:9" ht="13" x14ac:dyDescent="0.15">
      <c r="I527" s="19"/>
    </row>
    <row r="528" spans="9:9" ht="13" x14ac:dyDescent="0.15">
      <c r="I528" s="19"/>
    </row>
    <row r="529" spans="9:9" ht="13" x14ac:dyDescent="0.15">
      <c r="I529" s="19"/>
    </row>
    <row r="530" spans="9:9" ht="13" x14ac:dyDescent="0.15">
      <c r="I530" s="19"/>
    </row>
    <row r="531" spans="9:9" ht="13" x14ac:dyDescent="0.15">
      <c r="I531" s="19"/>
    </row>
    <row r="532" spans="9:9" ht="13" x14ac:dyDescent="0.15">
      <c r="I532" s="19"/>
    </row>
    <row r="533" spans="9:9" ht="13" x14ac:dyDescent="0.15">
      <c r="I533" s="19"/>
    </row>
    <row r="534" spans="9:9" ht="13" x14ac:dyDescent="0.15">
      <c r="I534" s="19"/>
    </row>
    <row r="535" spans="9:9" ht="13" x14ac:dyDescent="0.15">
      <c r="I535" s="19"/>
    </row>
    <row r="536" spans="9:9" ht="13" x14ac:dyDescent="0.15">
      <c r="I536" s="19"/>
    </row>
    <row r="537" spans="9:9" ht="13" x14ac:dyDescent="0.15">
      <c r="I537" s="19"/>
    </row>
    <row r="538" spans="9:9" ht="13" x14ac:dyDescent="0.15">
      <c r="I538" s="19"/>
    </row>
    <row r="539" spans="9:9" ht="13" x14ac:dyDescent="0.15">
      <c r="I539" s="19"/>
    </row>
    <row r="540" spans="9:9" ht="13" x14ac:dyDescent="0.15">
      <c r="I540" s="19"/>
    </row>
    <row r="541" spans="9:9" ht="13" x14ac:dyDescent="0.15">
      <c r="I541" s="19"/>
    </row>
    <row r="542" spans="9:9" ht="13" x14ac:dyDescent="0.15">
      <c r="I542" s="19"/>
    </row>
    <row r="543" spans="9:9" ht="13" x14ac:dyDescent="0.15">
      <c r="I543" s="19"/>
    </row>
    <row r="544" spans="9:9" ht="13" x14ac:dyDescent="0.15">
      <c r="I544" s="19"/>
    </row>
    <row r="545" spans="9:9" ht="13" x14ac:dyDescent="0.15">
      <c r="I545" s="19"/>
    </row>
    <row r="546" spans="9:9" ht="13" x14ac:dyDescent="0.15">
      <c r="I546" s="19"/>
    </row>
    <row r="547" spans="9:9" ht="13" x14ac:dyDescent="0.15">
      <c r="I547" s="19"/>
    </row>
    <row r="548" spans="9:9" ht="13" x14ac:dyDescent="0.15">
      <c r="I548" s="19"/>
    </row>
    <row r="549" spans="9:9" ht="13" x14ac:dyDescent="0.15">
      <c r="I549" s="19"/>
    </row>
    <row r="550" spans="9:9" ht="13" x14ac:dyDescent="0.15">
      <c r="I550" s="19"/>
    </row>
    <row r="551" spans="9:9" ht="13" x14ac:dyDescent="0.15">
      <c r="I551" s="19"/>
    </row>
    <row r="552" spans="9:9" ht="13" x14ac:dyDescent="0.15">
      <c r="I552" s="19"/>
    </row>
    <row r="553" spans="9:9" ht="13" x14ac:dyDescent="0.15">
      <c r="I553" s="19"/>
    </row>
    <row r="554" spans="9:9" ht="13" x14ac:dyDescent="0.15">
      <c r="I554" s="19"/>
    </row>
    <row r="555" spans="9:9" ht="13" x14ac:dyDescent="0.15">
      <c r="I555" s="19"/>
    </row>
    <row r="556" spans="9:9" ht="13" x14ac:dyDescent="0.15">
      <c r="I556" s="19"/>
    </row>
    <row r="557" spans="9:9" ht="13" x14ac:dyDescent="0.15">
      <c r="I557" s="19"/>
    </row>
    <row r="558" spans="9:9" ht="13" x14ac:dyDescent="0.15">
      <c r="I558" s="19"/>
    </row>
    <row r="559" spans="9:9" ht="13" x14ac:dyDescent="0.15">
      <c r="I559" s="19"/>
    </row>
    <row r="560" spans="9:9" ht="13" x14ac:dyDescent="0.15">
      <c r="I560" s="19"/>
    </row>
    <row r="561" spans="9:9" ht="13" x14ac:dyDescent="0.15">
      <c r="I561" s="19"/>
    </row>
    <row r="562" spans="9:9" ht="13" x14ac:dyDescent="0.15">
      <c r="I562" s="19"/>
    </row>
    <row r="563" spans="9:9" ht="13" x14ac:dyDescent="0.15">
      <c r="I563" s="19"/>
    </row>
    <row r="564" spans="9:9" ht="13" x14ac:dyDescent="0.15">
      <c r="I564" s="19"/>
    </row>
    <row r="565" spans="9:9" ht="13" x14ac:dyDescent="0.15">
      <c r="I565" s="19"/>
    </row>
    <row r="566" spans="9:9" ht="13" x14ac:dyDescent="0.15">
      <c r="I566" s="19"/>
    </row>
    <row r="567" spans="9:9" ht="13" x14ac:dyDescent="0.15">
      <c r="I567" s="19"/>
    </row>
    <row r="568" spans="9:9" ht="13" x14ac:dyDescent="0.15">
      <c r="I568" s="19"/>
    </row>
    <row r="569" spans="9:9" ht="13" x14ac:dyDescent="0.15">
      <c r="I569" s="19"/>
    </row>
    <row r="570" spans="9:9" ht="13" x14ac:dyDescent="0.15">
      <c r="I570" s="19"/>
    </row>
    <row r="571" spans="9:9" ht="13" x14ac:dyDescent="0.15">
      <c r="I571" s="19"/>
    </row>
    <row r="572" spans="9:9" ht="13" x14ac:dyDescent="0.15">
      <c r="I572" s="19"/>
    </row>
    <row r="573" spans="9:9" ht="13" x14ac:dyDescent="0.15">
      <c r="I573" s="19"/>
    </row>
    <row r="574" spans="9:9" ht="13" x14ac:dyDescent="0.15">
      <c r="I574" s="19"/>
    </row>
    <row r="575" spans="9:9" ht="13" x14ac:dyDescent="0.15">
      <c r="I575" s="19"/>
    </row>
    <row r="576" spans="9:9" ht="13" x14ac:dyDescent="0.15">
      <c r="I576" s="19"/>
    </row>
    <row r="577" spans="9:9" ht="13" x14ac:dyDescent="0.15">
      <c r="I577" s="19"/>
    </row>
    <row r="578" spans="9:9" ht="13" x14ac:dyDescent="0.15">
      <c r="I578" s="19"/>
    </row>
    <row r="579" spans="9:9" ht="13" x14ac:dyDescent="0.15">
      <c r="I579" s="19"/>
    </row>
    <row r="580" spans="9:9" ht="13" x14ac:dyDescent="0.15">
      <c r="I580" s="19"/>
    </row>
    <row r="581" spans="9:9" ht="13" x14ac:dyDescent="0.15">
      <c r="I581" s="19"/>
    </row>
    <row r="582" spans="9:9" ht="13" x14ac:dyDescent="0.15">
      <c r="I582" s="19"/>
    </row>
    <row r="583" spans="9:9" ht="13" x14ac:dyDescent="0.15">
      <c r="I583" s="19"/>
    </row>
    <row r="584" spans="9:9" ht="13" x14ac:dyDescent="0.15">
      <c r="I584" s="19"/>
    </row>
    <row r="585" spans="9:9" ht="13" x14ac:dyDescent="0.15">
      <c r="I585" s="19"/>
    </row>
    <row r="586" spans="9:9" ht="13" x14ac:dyDescent="0.15">
      <c r="I586" s="19"/>
    </row>
    <row r="587" spans="9:9" ht="13" x14ac:dyDescent="0.15">
      <c r="I587" s="19"/>
    </row>
    <row r="588" spans="9:9" ht="13" x14ac:dyDescent="0.15">
      <c r="I588" s="19"/>
    </row>
    <row r="589" spans="9:9" ht="13" x14ac:dyDescent="0.15">
      <c r="I589" s="19"/>
    </row>
    <row r="590" spans="9:9" ht="13" x14ac:dyDescent="0.15">
      <c r="I590" s="19"/>
    </row>
    <row r="591" spans="9:9" ht="13" x14ac:dyDescent="0.15">
      <c r="I591" s="19"/>
    </row>
    <row r="592" spans="9:9" ht="13" x14ac:dyDescent="0.15">
      <c r="I592" s="19"/>
    </row>
    <row r="593" spans="9:9" ht="13" x14ac:dyDescent="0.15">
      <c r="I593" s="19"/>
    </row>
    <row r="594" spans="9:9" ht="13" x14ac:dyDescent="0.15">
      <c r="I594" s="19"/>
    </row>
    <row r="595" spans="9:9" ht="13" x14ac:dyDescent="0.15">
      <c r="I595" s="19"/>
    </row>
    <row r="596" spans="9:9" ht="13" x14ac:dyDescent="0.15">
      <c r="I596" s="19"/>
    </row>
    <row r="597" spans="9:9" ht="13" x14ac:dyDescent="0.15">
      <c r="I597" s="19"/>
    </row>
    <row r="598" spans="9:9" ht="13" x14ac:dyDescent="0.15">
      <c r="I598" s="19"/>
    </row>
    <row r="599" spans="9:9" ht="13" x14ac:dyDescent="0.15">
      <c r="I599" s="19"/>
    </row>
    <row r="600" spans="9:9" ht="13" x14ac:dyDescent="0.15">
      <c r="I600" s="19"/>
    </row>
    <row r="601" spans="9:9" ht="13" x14ac:dyDescent="0.15">
      <c r="I601" s="19"/>
    </row>
    <row r="602" spans="9:9" ht="13" x14ac:dyDescent="0.15">
      <c r="I602" s="19"/>
    </row>
    <row r="603" spans="9:9" ht="13" x14ac:dyDescent="0.15">
      <c r="I603" s="19"/>
    </row>
    <row r="604" spans="9:9" ht="13" x14ac:dyDescent="0.15">
      <c r="I604" s="19"/>
    </row>
    <row r="605" spans="9:9" ht="13" x14ac:dyDescent="0.15">
      <c r="I605" s="19"/>
    </row>
    <row r="606" spans="9:9" ht="13" x14ac:dyDescent="0.15">
      <c r="I606" s="19"/>
    </row>
    <row r="607" spans="9:9" ht="13" x14ac:dyDescent="0.15">
      <c r="I607" s="19"/>
    </row>
    <row r="608" spans="9:9" ht="13" x14ac:dyDescent="0.15">
      <c r="I608" s="19"/>
    </row>
    <row r="609" spans="9:9" ht="13" x14ac:dyDescent="0.15">
      <c r="I609" s="19"/>
    </row>
    <row r="610" spans="9:9" ht="13" x14ac:dyDescent="0.15">
      <c r="I610" s="19"/>
    </row>
    <row r="611" spans="9:9" ht="13" x14ac:dyDescent="0.15">
      <c r="I611" s="19"/>
    </row>
    <row r="612" spans="9:9" ht="13" x14ac:dyDescent="0.15">
      <c r="I612" s="19"/>
    </row>
    <row r="613" spans="9:9" ht="13" x14ac:dyDescent="0.15">
      <c r="I613" s="19"/>
    </row>
    <row r="614" spans="9:9" ht="13" x14ac:dyDescent="0.15">
      <c r="I614" s="19"/>
    </row>
    <row r="615" spans="9:9" ht="13" x14ac:dyDescent="0.15">
      <c r="I615" s="19"/>
    </row>
    <row r="616" spans="9:9" ht="13" x14ac:dyDescent="0.15">
      <c r="I616" s="19"/>
    </row>
    <row r="617" spans="9:9" ht="13" x14ac:dyDescent="0.15">
      <c r="I617" s="19"/>
    </row>
    <row r="618" spans="9:9" ht="13" x14ac:dyDescent="0.15">
      <c r="I618" s="19"/>
    </row>
    <row r="619" spans="9:9" ht="13" x14ac:dyDescent="0.15">
      <c r="I619" s="19"/>
    </row>
    <row r="620" spans="9:9" ht="13" x14ac:dyDescent="0.15">
      <c r="I620" s="19"/>
    </row>
    <row r="621" spans="9:9" ht="13" x14ac:dyDescent="0.15">
      <c r="I621" s="19"/>
    </row>
    <row r="622" spans="9:9" ht="13" x14ac:dyDescent="0.15">
      <c r="I622" s="19"/>
    </row>
    <row r="623" spans="9:9" ht="13" x14ac:dyDescent="0.15">
      <c r="I623" s="19"/>
    </row>
    <row r="624" spans="9:9" ht="13" x14ac:dyDescent="0.15">
      <c r="I624" s="19"/>
    </row>
    <row r="625" spans="9:9" ht="13" x14ac:dyDescent="0.15">
      <c r="I625" s="19"/>
    </row>
    <row r="626" spans="9:9" ht="13" x14ac:dyDescent="0.15">
      <c r="I626" s="19"/>
    </row>
    <row r="627" spans="9:9" ht="13" x14ac:dyDescent="0.15">
      <c r="I627" s="19"/>
    </row>
    <row r="628" spans="9:9" ht="13" x14ac:dyDescent="0.15">
      <c r="I628" s="19"/>
    </row>
    <row r="629" spans="9:9" ht="13" x14ac:dyDescent="0.15">
      <c r="I629" s="19"/>
    </row>
    <row r="630" spans="9:9" ht="13" x14ac:dyDescent="0.15">
      <c r="I630" s="19"/>
    </row>
    <row r="631" spans="9:9" ht="13" x14ac:dyDescent="0.15">
      <c r="I631" s="19"/>
    </row>
    <row r="632" spans="9:9" ht="13" x14ac:dyDescent="0.15">
      <c r="I632" s="19"/>
    </row>
    <row r="633" spans="9:9" ht="13" x14ac:dyDescent="0.15">
      <c r="I633" s="19"/>
    </row>
    <row r="634" spans="9:9" ht="13" x14ac:dyDescent="0.15">
      <c r="I634" s="19"/>
    </row>
    <row r="635" spans="9:9" ht="13" x14ac:dyDescent="0.15">
      <c r="I635" s="19"/>
    </row>
    <row r="636" spans="9:9" ht="13" x14ac:dyDescent="0.15">
      <c r="I636" s="19"/>
    </row>
    <row r="637" spans="9:9" ht="13" x14ac:dyDescent="0.15">
      <c r="I637" s="19"/>
    </row>
    <row r="638" spans="9:9" ht="13" x14ac:dyDescent="0.15">
      <c r="I638" s="19"/>
    </row>
    <row r="639" spans="9:9" ht="13" x14ac:dyDescent="0.15">
      <c r="I639" s="19"/>
    </row>
    <row r="640" spans="9:9" ht="13" x14ac:dyDescent="0.15">
      <c r="I640" s="19"/>
    </row>
    <row r="641" spans="9:9" ht="13" x14ac:dyDescent="0.15">
      <c r="I641" s="19"/>
    </row>
    <row r="642" spans="9:9" ht="13" x14ac:dyDescent="0.15">
      <c r="I642" s="19"/>
    </row>
    <row r="643" spans="9:9" ht="13" x14ac:dyDescent="0.15">
      <c r="I643" s="19"/>
    </row>
    <row r="644" spans="9:9" ht="13" x14ac:dyDescent="0.15">
      <c r="I644" s="19"/>
    </row>
    <row r="645" spans="9:9" ht="13" x14ac:dyDescent="0.15">
      <c r="I645" s="19"/>
    </row>
    <row r="646" spans="9:9" ht="13" x14ac:dyDescent="0.15">
      <c r="I646" s="19"/>
    </row>
    <row r="647" spans="9:9" ht="13" x14ac:dyDescent="0.15">
      <c r="I647" s="19"/>
    </row>
    <row r="648" spans="9:9" ht="13" x14ac:dyDescent="0.15">
      <c r="I648" s="19"/>
    </row>
    <row r="649" spans="9:9" ht="13" x14ac:dyDescent="0.15">
      <c r="I649" s="19"/>
    </row>
    <row r="650" spans="9:9" ht="13" x14ac:dyDescent="0.15">
      <c r="I650" s="19"/>
    </row>
    <row r="651" spans="9:9" ht="13" x14ac:dyDescent="0.15">
      <c r="I651" s="19"/>
    </row>
    <row r="652" spans="9:9" ht="13" x14ac:dyDescent="0.15">
      <c r="I652" s="19"/>
    </row>
    <row r="653" spans="9:9" ht="13" x14ac:dyDescent="0.15">
      <c r="I653" s="19"/>
    </row>
    <row r="654" spans="9:9" ht="13" x14ac:dyDescent="0.15">
      <c r="I654" s="19"/>
    </row>
    <row r="655" spans="9:9" ht="13" x14ac:dyDescent="0.15">
      <c r="I655" s="19"/>
    </row>
    <row r="656" spans="9:9" ht="13" x14ac:dyDescent="0.15">
      <c r="I656" s="19"/>
    </row>
    <row r="657" spans="9:9" ht="13" x14ac:dyDescent="0.15">
      <c r="I657" s="19"/>
    </row>
    <row r="658" spans="9:9" ht="13" x14ac:dyDescent="0.15">
      <c r="I658" s="19"/>
    </row>
    <row r="659" spans="9:9" ht="13" x14ac:dyDescent="0.15">
      <c r="I659" s="19"/>
    </row>
    <row r="660" spans="9:9" ht="13" x14ac:dyDescent="0.15">
      <c r="I660" s="19"/>
    </row>
    <row r="661" spans="9:9" ht="13" x14ac:dyDescent="0.15">
      <c r="I661" s="19"/>
    </row>
    <row r="662" spans="9:9" ht="13" x14ac:dyDescent="0.15">
      <c r="I662" s="19"/>
    </row>
    <row r="663" spans="9:9" ht="13" x14ac:dyDescent="0.15">
      <c r="I663" s="19"/>
    </row>
    <row r="664" spans="9:9" ht="13" x14ac:dyDescent="0.15">
      <c r="I664" s="19"/>
    </row>
    <row r="665" spans="9:9" ht="13" x14ac:dyDescent="0.15">
      <c r="I665" s="19"/>
    </row>
    <row r="666" spans="9:9" ht="13" x14ac:dyDescent="0.15">
      <c r="I666" s="19"/>
    </row>
    <row r="667" spans="9:9" ht="13" x14ac:dyDescent="0.15">
      <c r="I667" s="19"/>
    </row>
    <row r="668" spans="9:9" ht="13" x14ac:dyDescent="0.15">
      <c r="I668" s="19"/>
    </row>
    <row r="669" spans="9:9" ht="13" x14ac:dyDescent="0.15">
      <c r="I669" s="19"/>
    </row>
    <row r="670" spans="9:9" ht="13" x14ac:dyDescent="0.15">
      <c r="I670" s="19"/>
    </row>
    <row r="671" spans="9:9" ht="13" x14ac:dyDescent="0.15">
      <c r="I671" s="19"/>
    </row>
    <row r="672" spans="9:9" ht="13" x14ac:dyDescent="0.15">
      <c r="I672" s="19"/>
    </row>
    <row r="673" spans="9:9" ht="13" x14ac:dyDescent="0.15">
      <c r="I673" s="19"/>
    </row>
    <row r="674" spans="9:9" ht="13" x14ac:dyDescent="0.15">
      <c r="I674" s="19"/>
    </row>
    <row r="675" spans="9:9" ht="13" x14ac:dyDescent="0.15">
      <c r="I675" s="19"/>
    </row>
    <row r="676" spans="9:9" ht="13" x14ac:dyDescent="0.15">
      <c r="I676" s="19"/>
    </row>
    <row r="677" spans="9:9" ht="13" x14ac:dyDescent="0.15">
      <c r="I677" s="19"/>
    </row>
    <row r="678" spans="9:9" ht="13" x14ac:dyDescent="0.15">
      <c r="I678" s="19"/>
    </row>
    <row r="679" spans="9:9" ht="13" x14ac:dyDescent="0.15">
      <c r="I679" s="19"/>
    </row>
    <row r="680" spans="9:9" ht="13" x14ac:dyDescent="0.15">
      <c r="I680" s="19"/>
    </row>
    <row r="681" spans="9:9" ht="13" x14ac:dyDescent="0.15">
      <c r="I681" s="19"/>
    </row>
    <row r="682" spans="9:9" ht="13" x14ac:dyDescent="0.15">
      <c r="I682" s="19"/>
    </row>
    <row r="683" spans="9:9" ht="13" x14ac:dyDescent="0.15">
      <c r="I683" s="19"/>
    </row>
    <row r="684" spans="9:9" ht="13" x14ac:dyDescent="0.15">
      <c r="I684" s="19"/>
    </row>
    <row r="685" spans="9:9" ht="13" x14ac:dyDescent="0.15">
      <c r="I685" s="19"/>
    </row>
    <row r="686" spans="9:9" ht="13" x14ac:dyDescent="0.15">
      <c r="I686" s="19"/>
    </row>
    <row r="687" spans="9:9" ht="13" x14ac:dyDescent="0.15">
      <c r="I687" s="19"/>
    </row>
    <row r="688" spans="9:9" ht="13" x14ac:dyDescent="0.15">
      <c r="I688" s="19"/>
    </row>
    <row r="689" spans="9:9" ht="13" x14ac:dyDescent="0.15">
      <c r="I689" s="19"/>
    </row>
    <row r="690" spans="9:9" ht="13" x14ac:dyDescent="0.15">
      <c r="I690" s="19"/>
    </row>
    <row r="691" spans="9:9" ht="13" x14ac:dyDescent="0.15">
      <c r="I691" s="19"/>
    </row>
    <row r="692" spans="9:9" ht="13" x14ac:dyDescent="0.15">
      <c r="I692" s="19"/>
    </row>
    <row r="693" spans="9:9" ht="13" x14ac:dyDescent="0.15">
      <c r="I693" s="19"/>
    </row>
    <row r="694" spans="9:9" ht="13" x14ac:dyDescent="0.15">
      <c r="I694" s="19"/>
    </row>
    <row r="695" spans="9:9" ht="13" x14ac:dyDescent="0.15">
      <c r="I695" s="19"/>
    </row>
    <row r="696" spans="9:9" ht="13" x14ac:dyDescent="0.15">
      <c r="I696" s="19"/>
    </row>
    <row r="697" spans="9:9" ht="13" x14ac:dyDescent="0.15">
      <c r="I697" s="19"/>
    </row>
    <row r="698" spans="9:9" ht="13" x14ac:dyDescent="0.15">
      <c r="I698" s="19"/>
    </row>
    <row r="699" spans="9:9" ht="13" x14ac:dyDescent="0.15">
      <c r="I699" s="19"/>
    </row>
    <row r="700" spans="9:9" ht="13" x14ac:dyDescent="0.15">
      <c r="I700" s="19"/>
    </row>
    <row r="701" spans="9:9" ht="13" x14ac:dyDescent="0.15">
      <c r="I701" s="19"/>
    </row>
    <row r="702" spans="9:9" ht="13" x14ac:dyDescent="0.15">
      <c r="I702" s="19"/>
    </row>
    <row r="703" spans="9:9" ht="13" x14ac:dyDescent="0.15">
      <c r="I703" s="19"/>
    </row>
    <row r="704" spans="9:9" ht="13" x14ac:dyDescent="0.15">
      <c r="I704" s="19"/>
    </row>
    <row r="705" spans="9:9" ht="13" x14ac:dyDescent="0.15">
      <c r="I705" s="19"/>
    </row>
    <row r="706" spans="9:9" ht="13" x14ac:dyDescent="0.15">
      <c r="I706" s="19"/>
    </row>
    <row r="707" spans="9:9" ht="13" x14ac:dyDescent="0.15">
      <c r="I707" s="19"/>
    </row>
    <row r="708" spans="9:9" ht="13" x14ac:dyDescent="0.15">
      <c r="I708" s="19"/>
    </row>
    <row r="709" spans="9:9" ht="13" x14ac:dyDescent="0.15">
      <c r="I709" s="19"/>
    </row>
    <row r="710" spans="9:9" ht="13" x14ac:dyDescent="0.15">
      <c r="I710" s="19"/>
    </row>
    <row r="711" spans="9:9" ht="13" x14ac:dyDescent="0.15">
      <c r="I711" s="19"/>
    </row>
    <row r="712" spans="9:9" ht="13" x14ac:dyDescent="0.15">
      <c r="I712" s="19"/>
    </row>
    <row r="713" spans="9:9" ht="13" x14ac:dyDescent="0.15">
      <c r="I713" s="19"/>
    </row>
    <row r="714" spans="9:9" ht="13" x14ac:dyDescent="0.15">
      <c r="I714" s="19"/>
    </row>
    <row r="715" spans="9:9" ht="13" x14ac:dyDescent="0.15">
      <c r="I715" s="19"/>
    </row>
    <row r="716" spans="9:9" ht="13" x14ac:dyDescent="0.15">
      <c r="I716" s="19"/>
    </row>
    <row r="717" spans="9:9" ht="13" x14ac:dyDescent="0.15">
      <c r="I717" s="19"/>
    </row>
    <row r="718" spans="9:9" ht="13" x14ac:dyDescent="0.15">
      <c r="I718" s="19"/>
    </row>
    <row r="719" spans="9:9" ht="13" x14ac:dyDescent="0.15">
      <c r="I719" s="19"/>
    </row>
    <row r="720" spans="9:9" ht="13" x14ac:dyDescent="0.15">
      <c r="I720" s="19"/>
    </row>
    <row r="721" spans="9:9" ht="13" x14ac:dyDescent="0.15">
      <c r="I721" s="19"/>
    </row>
    <row r="722" spans="9:9" ht="13" x14ac:dyDescent="0.15">
      <c r="I722" s="19"/>
    </row>
    <row r="723" spans="9:9" ht="13" x14ac:dyDescent="0.15">
      <c r="I723" s="19"/>
    </row>
    <row r="724" spans="9:9" ht="13" x14ac:dyDescent="0.15">
      <c r="I724" s="19"/>
    </row>
    <row r="725" spans="9:9" ht="13" x14ac:dyDescent="0.15">
      <c r="I725" s="19"/>
    </row>
    <row r="726" spans="9:9" ht="13" x14ac:dyDescent="0.15">
      <c r="I726" s="19"/>
    </row>
  </sheetData>
  <dataValidations count="1">
    <dataValidation type="list" allowBlank="1" showErrorMessage="1" sqref="E8:E23 E26:E122">
      <formula1>"Travel,Accomodation,Food,Activity,Car"</formula1>
    </dataValidation>
  </dataValidations>
  <hyperlinks>
    <hyperlink ref="K40" r:id="rId1"/>
  </hyperlinks>
  <pageMargins left="0.7" right="0.7" top="0.75" bottom="0.75" header="0" footer="0"/>
  <pageSetup orientation="landscape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2:H12"/>
  <sheetViews>
    <sheetView showGridLines="0" workbookViewId="0">
      <selection activeCell="C6" sqref="C6"/>
    </sheetView>
  </sheetViews>
  <sheetFormatPr baseColWidth="10" defaultColWidth="12.6640625" defaultRowHeight="15" customHeight="1" x14ac:dyDescent="0.15"/>
  <cols>
    <col min="1" max="1" width="14.5" customWidth="1"/>
    <col min="2" max="2" width="16.33203125" customWidth="1"/>
    <col min="3" max="3" width="25.83203125" customWidth="1"/>
    <col min="4" max="4" width="24.83203125" customWidth="1"/>
    <col min="5" max="5" width="18.83203125" customWidth="1"/>
    <col min="6" max="6" width="14.5" customWidth="1"/>
    <col min="7" max="7" width="25.83203125" customWidth="1"/>
    <col min="8" max="8" width="22" customWidth="1"/>
    <col min="9" max="9" width="29.33203125" customWidth="1"/>
    <col min="10" max="26" width="14.5" customWidth="1"/>
  </cols>
  <sheetData>
    <row r="2" spans="1:8" ht="15" customHeight="1" x14ac:dyDescent="0.15">
      <c r="A2" s="164" t="s">
        <v>57</v>
      </c>
      <c r="B2" s="100"/>
      <c r="C2" s="101" t="s">
        <v>63</v>
      </c>
      <c r="D2" s="102"/>
      <c r="F2" s="100"/>
      <c r="G2" s="101" t="s">
        <v>63</v>
      </c>
      <c r="H2" s="102"/>
    </row>
    <row r="3" spans="1:8" ht="15" customHeight="1" x14ac:dyDescent="0.15">
      <c r="A3" s="165"/>
      <c r="B3" s="101" t="s">
        <v>22</v>
      </c>
      <c r="C3" s="100" t="s">
        <v>58</v>
      </c>
      <c r="D3" s="103" t="s">
        <v>59</v>
      </c>
      <c r="F3" s="101" t="s">
        <v>20</v>
      </c>
      <c r="G3" s="100" t="s">
        <v>60</v>
      </c>
      <c r="H3" s="103" t="s">
        <v>61</v>
      </c>
    </row>
    <row r="4" spans="1:8" ht="15" customHeight="1" x14ac:dyDescent="0.15">
      <c r="A4" s="165"/>
      <c r="B4" s="100" t="s">
        <v>6</v>
      </c>
      <c r="C4" s="104">
        <v>728</v>
      </c>
      <c r="D4" s="105">
        <v>0</v>
      </c>
      <c r="F4" s="112">
        <v>0</v>
      </c>
      <c r="G4" s="104">
        <v>2308.8000000000002</v>
      </c>
      <c r="H4" s="105">
        <v>0</v>
      </c>
    </row>
    <row r="5" spans="1:8" ht="15" customHeight="1" x14ac:dyDescent="0.15">
      <c r="A5" s="165"/>
      <c r="B5" s="106" t="s">
        <v>21</v>
      </c>
      <c r="C5" s="107">
        <v>949.44</v>
      </c>
      <c r="D5" s="108">
        <v>0</v>
      </c>
      <c r="F5" s="113">
        <v>1</v>
      </c>
      <c r="G5" s="107">
        <v>481</v>
      </c>
      <c r="H5" s="108">
        <v>0</v>
      </c>
    </row>
    <row r="6" spans="1:8" ht="15" customHeight="1" x14ac:dyDescent="0.15">
      <c r="A6" s="165"/>
      <c r="B6" s="106" t="s">
        <v>37</v>
      </c>
      <c r="C6" s="107">
        <v>135.19999999999999</v>
      </c>
      <c r="D6" s="108">
        <v>0</v>
      </c>
      <c r="F6" s="113">
        <v>2</v>
      </c>
      <c r="G6" s="107">
        <v>609.28</v>
      </c>
      <c r="H6" s="108">
        <v>0</v>
      </c>
    </row>
    <row r="7" spans="1:8" ht="15" customHeight="1" x14ac:dyDescent="0.15">
      <c r="A7" s="165"/>
      <c r="B7" s="106" t="s">
        <v>32</v>
      </c>
      <c r="C7" s="107">
        <v>634.4</v>
      </c>
      <c r="D7" s="108">
        <v>0</v>
      </c>
      <c r="F7" s="113">
        <v>3</v>
      </c>
      <c r="G7" s="107">
        <v>542.36</v>
      </c>
      <c r="H7" s="108">
        <v>0</v>
      </c>
    </row>
    <row r="8" spans="1:8" ht="15" customHeight="1" x14ac:dyDescent="0.15">
      <c r="A8" s="165"/>
      <c r="B8" s="106" t="s">
        <v>30</v>
      </c>
      <c r="C8" s="107">
        <v>2964.26</v>
      </c>
      <c r="D8" s="108">
        <v>0</v>
      </c>
      <c r="F8" s="113">
        <v>4</v>
      </c>
      <c r="G8" s="107">
        <v>641.88</v>
      </c>
      <c r="H8" s="108">
        <v>0</v>
      </c>
    </row>
    <row r="9" spans="1:8" ht="15" customHeight="1" x14ac:dyDescent="0.15">
      <c r="A9" s="165"/>
      <c r="B9" s="106" t="s">
        <v>64</v>
      </c>
      <c r="C9" s="107">
        <v>0</v>
      </c>
      <c r="D9" s="108">
        <v>0</v>
      </c>
      <c r="F9" s="113">
        <v>5</v>
      </c>
      <c r="G9" s="107">
        <v>380.78000000000003</v>
      </c>
      <c r="H9" s="108">
        <v>0</v>
      </c>
    </row>
    <row r="10" spans="1:8" ht="15" customHeight="1" x14ac:dyDescent="0.15">
      <c r="A10" s="166"/>
      <c r="B10" s="109" t="s">
        <v>62</v>
      </c>
      <c r="C10" s="110">
        <v>5411.3</v>
      </c>
      <c r="D10" s="111">
        <v>0</v>
      </c>
      <c r="F10" s="113">
        <v>6</v>
      </c>
      <c r="G10" s="107">
        <v>426.4</v>
      </c>
      <c r="H10" s="108">
        <v>0</v>
      </c>
    </row>
    <row r="11" spans="1:8" ht="15" customHeight="1" x14ac:dyDescent="0.15">
      <c r="F11" s="113">
        <v>7</v>
      </c>
      <c r="G11" s="107">
        <v>20.8</v>
      </c>
      <c r="H11" s="108">
        <v>0</v>
      </c>
    </row>
    <row r="12" spans="1:8" ht="15" customHeight="1" x14ac:dyDescent="0.15">
      <c r="F12" s="114" t="s">
        <v>62</v>
      </c>
      <c r="G12" s="110">
        <v>5411.2999999999993</v>
      </c>
      <c r="H12" s="111">
        <v>0</v>
      </c>
    </row>
  </sheetData>
  <mergeCells count="1">
    <mergeCell ref="A2:A10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Itinerary</vt:lpstr>
      <vt:lpstr>Costa Rica</vt:lpstr>
      <vt:lpstr>Pivot 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Owen Gilbert</dc:creator>
  <cp:lastModifiedBy>Microsoft Office User</cp:lastModifiedBy>
  <dcterms:created xsi:type="dcterms:W3CDTF">2020-06-28T18:32:02Z</dcterms:created>
  <dcterms:modified xsi:type="dcterms:W3CDTF">2024-06-16T01:00:55Z</dcterms:modified>
</cp:coreProperties>
</file>