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table+xml" PartName="/xl/tables/table5.xml"/>
  <Override ContentType="application/vnd.openxmlformats-officedocument.spreadsheetml.table+xml" PartName="/xl/tables/table4.xml"/>
  <Override ContentType="application/vnd.openxmlformats-officedocument.spreadsheetml.table+xml" PartName="/xl/tables/table3.xml"/>
  <Override ContentType="application/vnd.openxmlformats-officedocument.spreadsheetml.table+xml" PartName="/xl/tables/table1.xml"/>
  <Override ContentType="application/vnd.openxmlformats-officedocument.spreadsheetml.table+xml" PartName="/xl/tables/table2.xml"/>
  <Override ContentType="application/vnd.openxmlformats-officedocument.spreadsheetml.table+xml" PartName="/xl/tables/table6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tinerary" sheetId="1" r:id="rId4"/>
    <sheet state="visible" name="Edinburgh" sheetId="2" r:id="rId5"/>
    <sheet state="hidden" name="Portugal old" sheetId="3" r:id="rId6"/>
    <sheet state="visible" name="Pivot Table 1" sheetId="4" r:id="rId7"/>
  </sheets>
  <definedNames/>
  <calcPr/>
  <pivotCaches>
    <pivotCache cacheId="0" r:id="rId8"/>
  </pivotCaches>
  <extLst>
    <ext uri="GoogleSheetsCustomDataVersion2">
      <go:sheetsCustomData xmlns:go="http://customooxmlschemas.google.com/" r:id="rId9" roundtripDataChecksum="jh+IeJHYwiFyx4zkwYnwEvsyEMNoGZd2u9/x0FdWe6U="/>
    </ext>
  </extLst>
</workbook>
</file>

<file path=xl/sharedStrings.xml><?xml version="1.0" encoding="utf-8"?>
<sst xmlns="http://schemas.openxmlformats.org/spreadsheetml/2006/main" count="407" uniqueCount="228">
  <si>
    <t>Date</t>
  </si>
  <si>
    <t>Time</t>
  </si>
  <si>
    <t>Departure/Arrival</t>
  </si>
  <si>
    <t>Location</t>
  </si>
  <si>
    <t>Check-in</t>
  </si>
  <si>
    <t>Check-out</t>
  </si>
  <si>
    <t>Accomodation</t>
  </si>
  <si>
    <t>Departure</t>
  </si>
  <si>
    <t>Arrival</t>
  </si>
  <si>
    <t>Edinburgh</t>
  </si>
  <si>
    <t>Overnight Trip</t>
  </si>
  <si>
    <t>GBP</t>
  </si>
  <si>
    <t>Budget</t>
  </si>
  <si>
    <t>Total Forecast (Activities + Food)</t>
  </si>
  <si>
    <t>GBP Available</t>
  </si>
  <si>
    <t>GBP Actual Spent</t>
  </si>
  <si>
    <t>Day</t>
  </si>
  <si>
    <t>Activity</t>
  </si>
  <si>
    <t>Category</t>
  </si>
  <si>
    <t>Travel Time</t>
  </si>
  <si>
    <t>Forecast Cost (GBP)</t>
  </si>
  <si>
    <t>Actual Cost (GBP)</t>
  </si>
  <si>
    <t>Notes</t>
  </si>
  <si>
    <t>Edinburgh Christmas Market 10am-10pm (Dinner) (Jarvis Pickle for Scottish Pie)</t>
  </si>
  <si>
    <t>Food</t>
  </si>
  <si>
    <t>10min walk</t>
  </si>
  <si>
    <t>Mulled Wine Christmas Market</t>
  </si>
  <si>
    <t>Hotel</t>
  </si>
  <si>
    <t>4min walk</t>
  </si>
  <si>
    <t>Breakfast (The Milkman on Cockburn St) (9am-5pm Sun, 8am-5pm)</t>
  </si>
  <si>
    <t>3min walk</t>
  </si>
  <si>
    <t>Calton Hill (Nelson Monument, National Monument of Scotland, and Dugald Stewart Monument)</t>
  </si>
  <si>
    <t>Travel</t>
  </si>
  <si>
    <t>13min walk</t>
  </si>
  <si>
    <t>Holyrood Palace (9:30am-4:30pm, Closed Tues-Weds) (BOOK AHEAD)</t>
  </si>
  <si>
    <t>15min walk</t>
  </si>
  <si>
    <t>Scottish Parliament (10am-5pm) --&gt; Museum of Edinburgh (10am-5pm)</t>
  </si>
  <si>
    <t>6min walk</t>
  </si>
  <si>
    <t>Lunch (Oink Canongate 11am-5pm)</t>
  </si>
  <si>
    <t>2min walk</t>
  </si>
  <si>
    <t>St. Giles Cathedral (9am-5pm Sat, 1-5pm Sun, 10am-6pm Mon-Fri)</t>
  </si>
  <si>
    <t>Edinburgh Castle (9:30am-5pm) (BOOK AHEAD)</t>
  </si>
  <si>
    <t>5min walk</t>
  </si>
  <si>
    <t>The Writer's Museum (10am-5pm)</t>
  </si>
  <si>
    <t>The Scotch Whisky Experience (10am-6:20pm) (BOOK AHEAD)</t>
  </si>
  <si>
    <t>Edinburgh Christmas Market 10am-10pm (Dinner) (Salmon)</t>
  </si>
  <si>
    <t>Breakfast (Mor Bakehouse (Cornish Pastie) (8am-7pm))</t>
  </si>
  <si>
    <t>8min walk</t>
  </si>
  <si>
    <t>Explore Old Town and Royal Mile (Victoria Street --&gt; Victoria Terrace --&gt; Grassmarket --&gt; The Vennel Viewpoint --&gt; The Flodden Wall --&gt; Greyfriars Kirkyard)</t>
  </si>
  <si>
    <t>1hr wander</t>
  </si>
  <si>
    <t>National Museum of Scotland (10am-5pm)</t>
  </si>
  <si>
    <t>Museum Context (10am-7pm), Islander Flagship Store (10am-6pm)</t>
  </si>
  <si>
    <t>Lunch Makars Mash Bar (12-8:30pm), and Butterscotch Beer from Elephant House (10am-6pm)</t>
  </si>
  <si>
    <t>Alternative Bari-uma for Ramen (12-9:30pm)</t>
  </si>
  <si>
    <t>National Galleries of Scotland: The National (10am-5pm)</t>
  </si>
  <si>
    <t>Scottish National Portrait Gallery: Portrait (10am-5pm)</t>
  </si>
  <si>
    <t>9min walk</t>
  </si>
  <si>
    <t>Scott Monument</t>
  </si>
  <si>
    <t>7min walk</t>
  </si>
  <si>
    <t>Edinburgh Christmas Market 10am-10pm (Dinner) (Mac Love or Salt &amp; Chili Chicken)</t>
  </si>
  <si>
    <t>Total</t>
  </si>
  <si>
    <t>Other Ideas</t>
  </si>
  <si>
    <t>Explore Dean Village (Hawthornbank Lane)</t>
  </si>
  <si>
    <t>Royal Botanic Garden</t>
  </si>
  <si>
    <t>The Gently Mad Bookstore &amp; Bookbinder</t>
  </si>
  <si>
    <t>Hike Arthur's Seat (Start day early!)</t>
  </si>
  <si>
    <t>1.5hour hike</t>
  </si>
  <si>
    <t>$CAD</t>
  </si>
  <si>
    <t>Total Vacation Cost (Activities + Food)</t>
  </si>
  <si>
    <t>$ Available</t>
  </si>
  <si>
    <t>$ Actual Spent</t>
  </si>
  <si>
    <t>Transit</t>
  </si>
  <si>
    <t>Budget Cost (Euro)</t>
  </si>
  <si>
    <t>Budget Cost ($CAD)</t>
  </si>
  <si>
    <t>Actual Cost (Euro)</t>
  </si>
  <si>
    <t>Actual Cost ($CAD)</t>
  </si>
  <si>
    <t>Arrive in Lisbon</t>
  </si>
  <si>
    <t>Dinner Cervejaria Ramiro</t>
  </si>
  <si>
    <t>Wander Barrio Alto Neighbourhood</t>
  </si>
  <si>
    <t>32min transit</t>
  </si>
  <si>
    <t>20% discount with Lisboa Card</t>
  </si>
  <si>
    <t>Ideas</t>
  </si>
  <si>
    <t>Route</t>
  </si>
  <si>
    <t>Carmo Convent Ruins (10am-6pm)</t>
  </si>
  <si>
    <t>Included with Lisboa Card</t>
  </si>
  <si>
    <t>Lisbon</t>
  </si>
  <si>
    <t>Santa Justa Lift (7am-11pm)</t>
  </si>
  <si>
    <t>Have Chorico Assado na Canoa</t>
  </si>
  <si>
    <t>Cabo da Roca</t>
  </si>
  <si>
    <t>Sintra</t>
  </si>
  <si>
    <t>Fado Show (Tasca do Chico on Rua do Loreto 2 7pm-2am)</t>
  </si>
  <si>
    <t>Obidos</t>
  </si>
  <si>
    <t>Dessert at Manteigaria (8am-12am)</t>
  </si>
  <si>
    <t>Cabo Carvoeiro</t>
  </si>
  <si>
    <t>Nazare</t>
  </si>
  <si>
    <t>Wander Pink Street</t>
  </si>
  <si>
    <t>Hotel (Lisbon)</t>
  </si>
  <si>
    <t>Casas de Sao Bento, Rua Correia Garcao, 3 Lisbon, 1200-640, Portugal</t>
  </si>
  <si>
    <t>Aveiro</t>
  </si>
  <si>
    <t>Mira De Aire Caves</t>
  </si>
  <si>
    <t>Porto</t>
  </si>
  <si>
    <t>Tomar</t>
  </si>
  <si>
    <t>Duoro Valley</t>
  </si>
  <si>
    <t>Breakfast Pasteis de Belem (8am-9pm)</t>
  </si>
  <si>
    <t>44min transit</t>
  </si>
  <si>
    <t>Coimbra</t>
  </si>
  <si>
    <t>Padrao dos Descobrimentos --&gt; Belem Tower (10am-5:30pm, Closed Monday)</t>
  </si>
  <si>
    <t>18min walk</t>
  </si>
  <si>
    <t>Included with Lisboa Card; without 6 euros/person</t>
  </si>
  <si>
    <t>Bucaco Forest and Palace</t>
  </si>
  <si>
    <t>Monastery of San Jeronimo (10am-5pm, Closed Monday) --&gt; Palacio Nacional da Ajuda (10am-5pm, Closed Monday) (14min transit)</t>
  </si>
  <si>
    <t>14min walk</t>
  </si>
  <si>
    <t>Included with Lisboa Card; without 10 euros/person Monastery and 5 euros/person Palace</t>
  </si>
  <si>
    <t>Espinho</t>
  </si>
  <si>
    <t>LX Factory</t>
  </si>
  <si>
    <t>12min transit</t>
  </si>
  <si>
    <t>Vila Nova de Gaia</t>
  </si>
  <si>
    <t>Lunch Bifana (O Trevo) --&gt; Ginjinja Sem Rival (8am-12pm) (10min walk)</t>
  </si>
  <si>
    <t>25min transit</t>
  </si>
  <si>
    <t>Santa Engracia National Pantheon (10am-5pm)</t>
  </si>
  <si>
    <t>17min transit</t>
  </si>
  <si>
    <t>Included with Lisboa Card; without Arco Da Rua August 3 euros/person</t>
  </si>
  <si>
    <t>Miraouro das Portas de Sol --&gt; Sao Jorge Castle (9am-9pm)(4min walk)</t>
  </si>
  <si>
    <t>30% discount with Lisboa Card</t>
  </si>
  <si>
    <t>Se Cathedral (Lisbon Cathedral) --&gt; Praca do Commercio (7min walk) --&gt; Arco da Rua Augusta (9am-7pm)</t>
  </si>
  <si>
    <t>Included with Lisboa Card; without 5 euros/person</t>
  </si>
  <si>
    <t>Dinner (Tapa Bucho or Leve Leve - Tapas Bar or Trobadores)</t>
  </si>
  <si>
    <t>Niva Cremeria Gelateria Italiana (11:30am-12:30am)</t>
  </si>
  <si>
    <t>Airbnb (Lisbon)</t>
  </si>
  <si>
    <t>Transit (Purchase 24 hour Lisboa Card)</t>
  </si>
  <si>
    <t>Car</t>
  </si>
  <si>
    <t>Lisboa Card is (21Euros/Person), 24hour bus fare is 6.40 euros/person</t>
  </si>
  <si>
    <t>Breakfast Confeteiria Nacional (8:30am-8pm) or Cafe A Brasileira (8am-12am)</t>
  </si>
  <si>
    <t>Pick-up Car</t>
  </si>
  <si>
    <t>https://www.getyourguide.com/porto-l151/around-the-douro-valley-all-included-t73660/</t>
  </si>
  <si>
    <t>Quinta de Regaleira (10am-5:30pm)</t>
  </si>
  <si>
    <t>30min drive</t>
  </si>
  <si>
    <t>Palacio Nacional de Sintra (9am-5:30pm)</t>
  </si>
  <si>
    <t xml:space="preserve">Lunch in Sintra (Tascantiga - Closed Sun, Mon-Sat 12-5pm, Fri-Sat 7-10pm) </t>
  </si>
  <si>
    <t>Casa Piriquita (9:30am-7pm)</t>
  </si>
  <si>
    <t>Castelos dos Mouros (9:30am-5:30pm)</t>
  </si>
  <si>
    <t>Pena Palace (9am-6pm)</t>
  </si>
  <si>
    <t>Palacio de Monserrate (9am-6pm)</t>
  </si>
  <si>
    <t>15min drive</t>
  </si>
  <si>
    <t>Convento dos Capuchos (9am-6pm)</t>
  </si>
  <si>
    <t>20min drive</t>
  </si>
  <si>
    <t>Cabo da Roca (Lighthouse) --&gt; Praia Da Adraga (15min drive)</t>
  </si>
  <si>
    <t>17min drive</t>
  </si>
  <si>
    <t>Dinner Bacalhau na Vila (Closed Tues, Weds-Mon 12-5pm, 7-10pm)</t>
  </si>
  <si>
    <t>Airbnb (Sintra)</t>
  </si>
  <si>
    <t>Parking</t>
  </si>
  <si>
    <t>Breakfast at Garagem Cafe (10am-7pm)</t>
  </si>
  <si>
    <t>Wander Nazare (Mirador do Suberco --&gt; Santuario de Nossa Senhora da Nazare (2min walk))</t>
  </si>
  <si>
    <t>1h 27min drive</t>
  </si>
  <si>
    <t>Forte de Sao Miguel Arcanjo/Farol da Nazare (10min walk)</t>
  </si>
  <si>
    <t>Nazare Beach</t>
  </si>
  <si>
    <t>11min drive</t>
  </si>
  <si>
    <t>Lunch at Rosa Dos Ventos in Nazare (12-3:15pm, 7-9:45pm)</t>
  </si>
  <si>
    <t>Aveiro Museum (Closed Monday, Tues-Sun 10am-12:30pm, 1:30-6:00pm) --&gt; Se Cathedral</t>
  </si>
  <si>
    <t>1h 26min drive</t>
  </si>
  <si>
    <t>Wander Aveiro Canals</t>
  </si>
  <si>
    <t>11min walk</t>
  </si>
  <si>
    <t>Snack ovos mole (Confeitaria Peixinho 10am-8pm)</t>
  </si>
  <si>
    <t>Salinas de Aveiro</t>
  </si>
  <si>
    <t>2min drive</t>
  </si>
  <si>
    <t>Praia da Costa Nova/Costa Nova</t>
  </si>
  <si>
    <t>10min drive</t>
  </si>
  <si>
    <t>Praia da Barra/Farol de Aveiro</t>
  </si>
  <si>
    <t>3min drive</t>
  </si>
  <si>
    <t>Dinner Salpoente</t>
  </si>
  <si>
    <t>Airbnb (Aveiro)</t>
  </si>
  <si>
    <t>Breakfast?</t>
  </si>
  <si>
    <t>Jardins del Palacio de Cristal (8am-9pm)</t>
  </si>
  <si>
    <t>49min drive</t>
  </si>
  <si>
    <t>Igreja do Carmo 9am-6pm --&gt; Livraria Lello 9am-7pm (2min walk)</t>
  </si>
  <si>
    <t>12min walk</t>
  </si>
  <si>
    <t>Lunch Casa de Pasto O Golfinho for Francesinha (12-3pm 7:30-10:30pm, Closed Sunday)</t>
  </si>
  <si>
    <t>Clerigos church 9am-7pm (5min walk) --&gt; Praca de Liberdade/Avenida dos Aliados (3min walk) --&gt; Sao Bento Station (3min walk) (See Azulejos) --&gt; Porto Cathedral 9am-6:30pm (6min walk) --&gt; Muralha Fernadina (4min walk) --&gt; Dom Luis Bridge (2min walk) --&gt; Cais da Ribiera (4min walk) --&gt; Praca de infante Square (6min walk)</t>
  </si>
  <si>
    <t>1hour walk</t>
  </si>
  <si>
    <t>Palacio da Bolsa (2min walk) (9am-6:30pm)</t>
  </si>
  <si>
    <t>1min walk</t>
  </si>
  <si>
    <t>Opulent igreja de Sao Francisco (9am-8pm) (Wander Porto)</t>
  </si>
  <si>
    <t>Dinner</t>
  </si>
  <si>
    <t>Airbnb</t>
  </si>
  <si>
    <t>24 hour Porto Card 13 euros/person</t>
  </si>
  <si>
    <t>Duoro Valley Tour</t>
  </si>
  <si>
    <t>Breakfast</t>
  </si>
  <si>
    <t>Praia de Salgueiros</t>
  </si>
  <si>
    <t>Lunch Brasao Salgueiros?</t>
  </si>
  <si>
    <t>Porto Port Tasting in Vila Nova de Gaia</t>
  </si>
  <si>
    <t>Sandeman</t>
  </si>
  <si>
    <t>Calem</t>
  </si>
  <si>
    <t>Ramos Pinto</t>
  </si>
  <si>
    <t>Graham's</t>
  </si>
  <si>
    <t>Wander the University of Coimbra (Porta Ferrea (3min walk) --&gt; Paco das Escolas Square (1min walk) --&gt; Biblioteca Joanina (2min walk) --&gt; Chapel of Sao Miguel (1min walk)--&gt; Jardim Botanico da Universidade de Coimbra (8min walk))</t>
  </si>
  <si>
    <t>1hr 12min drive</t>
  </si>
  <si>
    <t>Lunch Dux Taberna Urbana? Sete Restaurante?</t>
  </si>
  <si>
    <t>7min drive</t>
  </si>
  <si>
    <t>Aqueduto do Convento de Cristo - Troco Pegoes Altos</t>
  </si>
  <si>
    <t>1h drive</t>
  </si>
  <si>
    <t>Convent of Christ --&gt; Castelo de Tomar (3min walk) --&gt; Praca de Republica (8min walk) --&gt; Rua Serpa Pinto (2min walk)--&gt; Ponte Velha (2min walk)</t>
  </si>
  <si>
    <t>8min drive</t>
  </si>
  <si>
    <t>Fatias de Tomar at Stars of Tomar (8am-8pm, Closed Weds)</t>
  </si>
  <si>
    <t>Dinner in Lisbon (Frangasqueira Nacional Tues, Thurs-Sat 6:30-10:30pm, Sun-Mon and Weds Closed)</t>
  </si>
  <si>
    <t>1h 29min drive</t>
  </si>
  <si>
    <t>Hotel near Airport</t>
  </si>
  <si>
    <t>Fly Lisbon --&gt; Frankfurt --&gt; Vancouver</t>
  </si>
  <si>
    <t>Return car and Gas</t>
  </si>
  <si>
    <t>Arrive in Vancouver</t>
  </si>
  <si>
    <t>Jardins do Palacio de Cristal (8am-9pm)</t>
  </si>
  <si>
    <t>Dinner Restaurant DOP</t>
  </si>
  <si>
    <t>1-Day Trip to Duoro Valley (Duoro River, O Carrascalinho Lookout)</t>
  </si>
  <si>
    <t>Dinner Casa de Pasto de Pameira</t>
  </si>
  <si>
    <t>Drinks at Baixa?</t>
  </si>
  <si>
    <t>Porto Walking Tour (Opulent igreja de Sao Francisco --&gt; Praca de infante Square —&gt; Cais da Ribiera —&gt; Porto Cathedral —&gt; Dom Luis Bridge —&gt; Clerigos church —&gt; Livraria Lello --&gt; Igreja do Carmo —&gt; Sao bento station --&gt; Igreja de Santo Ildefonso --&gt; Mercado de Bolhoa)</t>
  </si>
  <si>
    <t>Lunch Francesinha</t>
  </si>
  <si>
    <t>Alvare (Lagos)</t>
  </si>
  <si>
    <t>Tavira</t>
  </si>
  <si>
    <t>Loupe Market</t>
  </si>
  <si>
    <t>Benagil Cave</t>
  </si>
  <si>
    <t>Illha Deserta</t>
  </si>
  <si>
    <t>Beach</t>
  </si>
  <si>
    <t>Dinner Estamine restaurant</t>
  </si>
  <si>
    <t>SUM of Budget Cost ($CAD)</t>
  </si>
  <si>
    <t>SUM of Actual Cost ($CAD)</t>
  </si>
  <si>
    <t>Sum of Budget Cost ($CAD)</t>
  </si>
  <si>
    <t>Sum of Actual Cost ($CAD)</t>
  </si>
  <si>
    <t>Grand Total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</si>
</sst>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7">
    <numFmt numFmtId="164" formatCode="[$-1009]mmmm\ d\,\ yyyy"/>
    <numFmt numFmtId="165" formatCode="[$-F400]h:mm:ss\ AM/PM"/>
    <numFmt numFmtId="166" formatCode="h:mm:ss am/pm"/>
    <numFmt numFmtId="167" formatCode="[$£]#,##0.00"/>
    <numFmt numFmtId="168" formatCode="&quot;$&quot;#,##0.00"/>
    <numFmt numFmtId="169" formatCode="[$£-809]#,##0.00"/>
    <numFmt numFmtId="170" formatCode="_(&quot;$&quot;* #,##0.00_);_(&quot;$&quot;* \(#,##0.00\);_(&quot;$&quot;* &quot;-&quot;??_);_(@_)"/>
  </numFmts>
  <fonts count="11">
    <font>
      <sz val="10.0"/>
      <color rgb="FF000000"/>
      <name val="Arial"/>
      <scheme val="minor"/>
    </font>
    <font>
      <sz val="10.0"/>
      <color theme="1"/>
      <name val="Arial"/>
    </font>
    <font>
      <b/>
      <sz val="10.0"/>
      <color rgb="FF000000"/>
      <name val="Arial"/>
    </font>
    <font>
      <sz val="10.0"/>
      <color rgb="FF000000"/>
      <name val="Arial"/>
    </font>
    <font>
      <b/>
      <sz val="10.0"/>
      <color theme="1"/>
      <name val="Arial"/>
    </font>
    <font>
      <color theme="1"/>
      <name val="Arial"/>
    </font>
    <font>
      <b/>
      <color theme="1"/>
      <name val="Arial"/>
    </font>
    <font>
      <color theme="0"/>
      <name val="Arial"/>
    </font>
    <font>
      <u/>
      <sz val="10.0"/>
      <color rgb="FF000000"/>
      <name val="Arial"/>
    </font>
    <font>
      <color theme="1"/>
      <name val="Arial"/>
      <scheme val="minor"/>
    </font>
    <font/>
  </fonts>
  <fills count="9">
    <fill>
      <patternFill patternType="none"/>
    </fill>
    <fill>
      <patternFill patternType="lightGray"/>
    </fill>
    <fill>
      <patternFill patternType="solid">
        <fgColor rgb="FFEAD1DC"/>
        <bgColor rgb="FFEAD1DC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6AA84F"/>
        <bgColor rgb="FF6AA84F"/>
      </patternFill>
    </fill>
    <fill>
      <patternFill patternType="solid">
        <fgColor rgb="FFFF00FF"/>
        <bgColor rgb="FFFF00FF"/>
      </patternFill>
    </fill>
    <fill>
      <patternFill patternType="solid">
        <fgColor rgb="FFB3CEFA"/>
        <bgColor rgb="FFB3CEFA"/>
      </patternFill>
    </fill>
    <fill>
      <patternFill patternType="solid">
        <fgColor rgb="FFA4C2F4"/>
        <bgColor rgb="FFA4C2F4"/>
      </patternFill>
    </fill>
  </fills>
  <borders count="39">
    <border/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top/>
      <bottom style="thin">
        <color rgb="FF000000"/>
      </bottom>
    </border>
    <border>
      <left style="thin">
        <color rgb="FF000000"/>
      </left>
      <right/>
      <top/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/>
      <right style="thin">
        <color rgb="FF000000"/>
      </right>
      <top/>
    </border>
    <border>
      <left style="thin">
        <color rgb="FF000000"/>
      </left>
      <right style="thin">
        <color rgb="FF000000"/>
      </right>
      <top/>
    </border>
    <border>
      <left style="thin">
        <color rgb="FF000000"/>
      </left>
      <right/>
      <top/>
    </border>
    <border>
      <left style="thick">
        <color rgb="FF000000"/>
      </left>
      <right style="thin">
        <color rgb="FF000000"/>
      </right>
      <top style="thick">
        <color rgb="FF000000"/>
      </top>
      <bottom/>
    </border>
    <border>
      <left/>
      <right style="thin">
        <color rgb="FF000000"/>
      </right>
      <top style="thick">
        <color rgb="FF000000"/>
      </top>
      <bottom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  <border>
      <top style="thick">
        <color rgb="FF000000"/>
      </top>
    </border>
    <border>
      <left/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/>
      <top/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/>
      <top style="thin">
        <color rgb="FF000000"/>
      </top>
      <bottom style="thick">
        <color rgb="FF000000"/>
      </bottom>
    </border>
    <border>
      <left style="thin">
        <color rgb="FF000000"/>
      </left>
      <right/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theme="0"/>
      </bottom>
    </border>
    <border>
      <left style="thin">
        <color rgb="FF000000"/>
      </left>
      <right/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theme="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/>
    </border>
    <border>
      <left/>
      <right/>
      <top style="thick">
        <color rgb="FF000000"/>
      </top>
      <bottom/>
    </border>
    <border>
      <left style="thin">
        <color rgb="FF000000"/>
      </left>
      <right/>
      <top style="thick">
        <color rgb="FF000000"/>
      </top>
      <bottom/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3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vertical="center"/>
    </xf>
    <xf borderId="2" fillId="2" fontId="1" numFmtId="0" xfId="0" applyAlignment="1" applyBorder="1" applyFont="1">
      <alignment horizontal="left" vertical="center"/>
    </xf>
    <xf borderId="3" fillId="2" fontId="1" numFmtId="0" xfId="0" applyAlignment="1" applyBorder="1" applyFont="1">
      <alignment horizontal="left" vertical="center"/>
    </xf>
    <xf borderId="4" fillId="2" fontId="1" numFmtId="0" xfId="0" applyAlignment="1" applyBorder="1" applyFont="1">
      <alignment horizontal="left" vertical="center"/>
    </xf>
    <xf borderId="5" fillId="0" fontId="1" numFmtId="164" xfId="0" applyAlignment="1" applyBorder="1" applyFont="1" applyNumberFormat="1">
      <alignment horizontal="left" readingOrder="0" vertical="center"/>
    </xf>
    <xf borderId="6" fillId="3" fontId="1" numFmtId="165" xfId="0" applyAlignment="1" applyBorder="1" applyFill="1" applyFont="1" applyNumberFormat="1">
      <alignment horizontal="left" vertical="center"/>
    </xf>
    <xf borderId="6" fillId="0" fontId="1" numFmtId="0" xfId="0" applyAlignment="1" applyBorder="1" applyFont="1">
      <alignment horizontal="left" readingOrder="0" vertical="center"/>
    </xf>
    <xf borderId="6" fillId="0" fontId="1" numFmtId="0" xfId="0" applyAlignment="1" applyBorder="1" applyFont="1">
      <alignment horizontal="left" vertical="center"/>
    </xf>
    <xf borderId="6" fillId="4" fontId="1" numFmtId="166" xfId="0" applyAlignment="1" applyBorder="1" applyFill="1" applyFont="1" applyNumberFormat="1">
      <alignment horizontal="left" vertical="center"/>
    </xf>
    <xf borderId="7" fillId="4" fontId="1" numFmtId="166" xfId="0" applyAlignment="1" applyBorder="1" applyFont="1" applyNumberFormat="1">
      <alignment horizontal="left" vertical="center"/>
    </xf>
    <xf borderId="7" fillId="0" fontId="1" numFmtId="0" xfId="0" applyAlignment="1" applyBorder="1" applyFont="1">
      <alignment horizontal="left" vertical="center"/>
    </xf>
    <xf borderId="5" fillId="0" fontId="1" numFmtId="164" xfId="0" applyAlignment="1" applyBorder="1" applyFont="1" applyNumberFormat="1">
      <alignment horizontal="left" vertical="center"/>
    </xf>
    <xf borderId="6" fillId="0" fontId="2" numFmtId="0" xfId="0" applyAlignment="1" applyBorder="1" applyFont="1">
      <alignment horizontal="left"/>
    </xf>
    <xf borderId="6" fillId="5" fontId="2" numFmtId="0" xfId="0" applyBorder="1" applyFill="1" applyFont="1"/>
    <xf borderId="6" fillId="0" fontId="3" numFmtId="167" xfId="0" applyBorder="1" applyFont="1" applyNumberFormat="1"/>
    <xf borderId="8" fillId="5" fontId="2" numFmtId="0" xfId="0" applyBorder="1" applyFont="1"/>
    <xf borderId="9" fillId="0" fontId="3" numFmtId="167" xfId="0" applyBorder="1" applyFont="1" applyNumberFormat="1"/>
    <xf borderId="6" fillId="5" fontId="4" numFmtId="0" xfId="0" applyBorder="1" applyFont="1"/>
    <xf borderId="6" fillId="0" fontId="1" numFmtId="167" xfId="0" applyBorder="1" applyFont="1" applyNumberFormat="1"/>
    <xf borderId="10" fillId="6" fontId="2" numFmtId="0" xfId="0" applyBorder="1" applyFill="1" applyFont="1"/>
    <xf borderId="11" fillId="6" fontId="2" numFmtId="0" xfId="0" applyBorder="1" applyFont="1"/>
    <xf borderId="11" fillId="6" fontId="2" numFmtId="168" xfId="0" applyBorder="1" applyFont="1" applyNumberFormat="1"/>
    <xf borderId="12" fillId="6" fontId="2" numFmtId="0" xfId="0" applyAlignment="1" applyBorder="1" applyFont="1">
      <alignment shrinkToFit="0" wrapText="1"/>
    </xf>
    <xf borderId="13" fillId="4" fontId="3" numFmtId="1" xfId="0" applyAlignment="1" applyBorder="1" applyFont="1" applyNumberFormat="1">
      <alignment horizontal="center" readingOrder="0" vertical="center"/>
    </xf>
    <xf borderId="14" fillId="4" fontId="3" numFmtId="164" xfId="0" applyAlignment="1" applyBorder="1" applyFont="1" applyNumberFormat="1">
      <alignment horizontal="center" readingOrder="0" vertical="center"/>
    </xf>
    <xf borderId="15" fillId="4" fontId="3" numFmtId="165" xfId="0" applyAlignment="1" applyBorder="1" applyFont="1" applyNumberFormat="1">
      <alignment horizontal="right" vertical="center"/>
    </xf>
    <xf borderId="15" fillId="4" fontId="1" numFmtId="0" xfId="0" applyAlignment="1" applyBorder="1" applyFont="1">
      <alignment shrinkToFit="0" vertical="center" wrapText="1"/>
    </xf>
    <xf borderId="15" fillId="4" fontId="1" numFmtId="0" xfId="0" applyAlignment="1" applyBorder="1" applyFont="1">
      <alignment vertical="center"/>
    </xf>
    <xf borderId="15" fillId="4" fontId="3" numFmtId="0" xfId="0" applyAlignment="1" applyBorder="1" applyFont="1">
      <alignment shrinkToFit="0" vertical="center" wrapText="1"/>
    </xf>
    <xf borderId="15" fillId="4" fontId="3" numFmtId="169" xfId="0" applyAlignment="1" applyBorder="1" applyFont="1" applyNumberFormat="1">
      <alignment vertical="center"/>
    </xf>
    <xf borderId="15" fillId="4" fontId="3" numFmtId="169" xfId="0" applyAlignment="1" applyBorder="1" applyFont="1" applyNumberFormat="1">
      <alignment shrinkToFit="0" vertical="center" wrapText="1"/>
    </xf>
    <xf borderId="16" fillId="4" fontId="3" numFmtId="0" xfId="0" applyAlignment="1" applyBorder="1" applyFont="1">
      <alignment shrinkToFit="0" vertical="center" wrapText="1"/>
    </xf>
    <xf borderId="17" fillId="4" fontId="3" numFmtId="1" xfId="0" applyAlignment="1" applyBorder="1" applyFont="1" applyNumberFormat="1">
      <alignment horizontal="center" vertical="center"/>
    </xf>
    <xf borderId="18" fillId="4" fontId="3" numFmtId="164" xfId="0" applyAlignment="1" applyBorder="1" applyFont="1" applyNumberFormat="1">
      <alignment horizontal="center" vertical="center"/>
    </xf>
    <xf borderId="6" fillId="4" fontId="3" numFmtId="165" xfId="0" applyAlignment="1" applyBorder="1" applyFont="1" applyNumberFormat="1">
      <alignment horizontal="right" vertical="center"/>
    </xf>
    <xf borderId="6" fillId="4" fontId="1" numFmtId="0" xfId="0" applyAlignment="1" applyBorder="1" applyFont="1">
      <alignment shrinkToFit="0" vertical="center" wrapText="1"/>
    </xf>
    <xf borderId="6" fillId="4" fontId="1" numFmtId="0" xfId="0" applyAlignment="1" applyBorder="1" applyFont="1">
      <alignment vertical="center"/>
    </xf>
    <xf borderId="6" fillId="4" fontId="3" numFmtId="0" xfId="0" applyAlignment="1" applyBorder="1" applyFont="1">
      <alignment shrinkToFit="0" vertical="center" wrapText="1"/>
    </xf>
    <xf borderId="6" fillId="4" fontId="3" numFmtId="169" xfId="0" applyAlignment="1" applyBorder="1" applyFont="1" applyNumberFormat="1">
      <alignment vertical="center"/>
    </xf>
    <xf borderId="6" fillId="4" fontId="3" numFmtId="169" xfId="0" applyAlignment="1" applyBorder="1" applyFont="1" applyNumberFormat="1">
      <alignment shrinkToFit="0" vertical="center" wrapText="1"/>
    </xf>
    <xf borderId="19" fillId="4" fontId="3" numFmtId="0" xfId="0" applyAlignment="1" applyBorder="1" applyFont="1">
      <alignment shrinkToFit="0" vertical="center" wrapText="1"/>
    </xf>
    <xf borderId="0" fillId="0" fontId="5" numFmtId="169" xfId="0" applyFont="1" applyNumberFormat="1"/>
    <xf borderId="2" fillId="4" fontId="3" numFmtId="0" xfId="0" applyBorder="1" applyFont="1"/>
    <xf borderId="6" fillId="4" fontId="1" numFmtId="0" xfId="0" applyAlignment="1" applyBorder="1" applyFont="1">
      <alignment readingOrder="0" shrinkToFit="0" vertical="center" wrapText="1"/>
    </xf>
    <xf borderId="6" fillId="4" fontId="1" numFmtId="0" xfId="0" applyBorder="1" applyFont="1"/>
    <xf borderId="6" fillId="4" fontId="3" numFmtId="169" xfId="0" applyAlignment="1" applyBorder="1" applyFont="1" applyNumberFormat="1">
      <alignment readingOrder="0" vertical="center"/>
    </xf>
    <xf borderId="20" fillId="4" fontId="3" numFmtId="1" xfId="0" applyAlignment="1" applyBorder="1" applyFont="1" applyNumberFormat="1">
      <alignment horizontal="center" vertical="center"/>
    </xf>
    <xf borderId="21" fillId="4" fontId="3" numFmtId="165" xfId="0" applyAlignment="1" applyBorder="1" applyFont="1" applyNumberFormat="1">
      <alignment horizontal="right" vertical="center"/>
    </xf>
    <xf borderId="21" fillId="4" fontId="3" numFmtId="0" xfId="0" applyAlignment="1" applyBorder="1" applyFont="1">
      <alignment shrinkToFit="0" vertical="center" wrapText="1"/>
    </xf>
    <xf borderId="21" fillId="4" fontId="1" numFmtId="0" xfId="0" applyAlignment="1" applyBorder="1" applyFont="1">
      <alignment vertical="center"/>
    </xf>
    <xf borderId="22" fillId="4" fontId="3" numFmtId="0" xfId="0" applyAlignment="1" applyBorder="1" applyFont="1">
      <alignment shrinkToFit="0" vertical="center" wrapText="1"/>
    </xf>
    <xf borderId="13" fillId="4" fontId="3" numFmtId="1" xfId="0" applyAlignment="1" applyBorder="1" applyFont="1" applyNumberFormat="1">
      <alignment horizontal="center" vertical="center"/>
    </xf>
    <xf borderId="14" fillId="4" fontId="3" numFmtId="164" xfId="0" applyAlignment="1" applyBorder="1" applyFont="1" applyNumberFormat="1">
      <alignment horizontal="center" vertical="center"/>
    </xf>
    <xf borderId="6" fillId="4" fontId="3" numFmtId="0" xfId="0" applyAlignment="1" applyBorder="1" applyFont="1">
      <alignment readingOrder="0" shrinkToFit="0" vertical="center" wrapText="1"/>
    </xf>
    <xf borderId="19" fillId="4" fontId="3" numFmtId="0" xfId="0" applyAlignment="1" applyBorder="1" applyFont="1">
      <alignment readingOrder="0" shrinkToFit="0" vertical="center" wrapText="1"/>
    </xf>
    <xf borderId="17" fillId="4" fontId="3" numFmtId="1" xfId="0" applyAlignment="1" applyBorder="1" applyFont="1" applyNumberFormat="1">
      <alignment horizontal="center" shrinkToFit="0" vertical="center" wrapText="1"/>
    </xf>
    <xf borderId="18" fillId="4" fontId="3" numFmtId="164" xfId="0" applyAlignment="1" applyBorder="1" applyFont="1" applyNumberFormat="1">
      <alignment horizontal="center" shrinkToFit="0" vertical="center" wrapText="1"/>
    </xf>
    <xf borderId="0" fillId="0" fontId="5" numFmtId="0" xfId="0" applyAlignment="1" applyFont="1">
      <alignment shrinkToFit="0" wrapText="1"/>
    </xf>
    <xf borderId="6" fillId="4" fontId="2" numFmtId="0" xfId="0" applyBorder="1" applyFont="1"/>
    <xf borderId="23" fillId="7" fontId="5" numFmtId="0" xfId="0" applyAlignment="1" applyBorder="1" applyFill="1" applyFont="1">
      <alignment horizontal="center"/>
    </xf>
    <xf borderId="23" fillId="0" fontId="3" numFmtId="0" xfId="0" applyAlignment="1" applyBorder="1" applyFont="1">
      <alignment shrinkToFit="0" vertical="center" wrapText="1"/>
    </xf>
    <xf borderId="0" fillId="0" fontId="3" numFmtId="0" xfId="0" applyAlignment="1" applyFont="1">
      <alignment shrinkToFit="0" vertical="center" wrapText="1"/>
    </xf>
    <xf borderId="0" fillId="0" fontId="1" numFmtId="0" xfId="0" applyAlignment="1" applyFont="1">
      <alignment vertical="center"/>
    </xf>
    <xf borderId="23" fillId="2" fontId="3" numFmtId="167" xfId="0" applyAlignment="1" applyBorder="1" applyFont="1" applyNumberFormat="1">
      <alignment shrinkToFit="0" vertical="center" wrapText="1"/>
    </xf>
    <xf borderId="23" fillId="0" fontId="3" numFmtId="167" xfId="0" applyAlignment="1" applyBorder="1" applyFont="1" applyNumberFormat="1">
      <alignment shrinkToFit="0" vertical="center" wrapText="1"/>
    </xf>
    <xf borderId="0" fillId="0" fontId="6" numFmtId="0" xfId="0" applyFont="1"/>
    <xf borderId="6" fillId="4" fontId="1" numFmtId="0" xfId="0" applyAlignment="1" applyBorder="1" applyFont="1">
      <alignment shrinkToFit="0" vertical="center" wrapText="1"/>
    </xf>
    <xf borderId="0" fillId="0" fontId="5" numFmtId="0" xfId="0" applyFont="1"/>
    <xf borderId="6" fillId="8" fontId="2" numFmtId="0" xfId="0" applyBorder="1" applyFill="1" applyFont="1"/>
    <xf borderId="6" fillId="0" fontId="3" numFmtId="170" xfId="0" applyBorder="1" applyFont="1" applyNumberFormat="1"/>
    <xf borderId="0" fillId="3" fontId="7" numFmtId="0" xfId="0" applyFont="1"/>
    <xf borderId="8" fillId="8" fontId="2" numFmtId="0" xfId="0" applyBorder="1" applyFont="1"/>
    <xf borderId="9" fillId="0" fontId="3" numFmtId="170" xfId="0" applyBorder="1" applyFont="1" applyNumberFormat="1"/>
    <xf borderId="6" fillId="8" fontId="4" numFmtId="0" xfId="0" applyBorder="1" applyFont="1"/>
    <xf borderId="6" fillId="0" fontId="1" numFmtId="170" xfId="0" applyBorder="1" applyFont="1" applyNumberFormat="1"/>
    <xf borderId="24" fillId="6" fontId="2" numFmtId="0" xfId="0" applyBorder="1" applyFont="1"/>
    <xf borderId="25" fillId="6" fontId="2" numFmtId="0" xfId="0" applyBorder="1" applyFont="1"/>
    <xf borderId="25" fillId="6" fontId="2" numFmtId="168" xfId="0" applyBorder="1" applyFont="1" applyNumberFormat="1"/>
    <xf borderId="26" fillId="6" fontId="2" numFmtId="0" xfId="0" applyAlignment="1" applyBorder="1" applyFont="1">
      <alignment shrinkToFit="0" wrapText="1"/>
    </xf>
    <xf borderId="18" fillId="4" fontId="3" numFmtId="1" xfId="0" applyAlignment="1" applyBorder="1" applyFont="1" applyNumberFormat="1">
      <alignment horizontal="center" vertical="center"/>
    </xf>
    <xf borderId="6" fillId="4" fontId="1" numFmtId="0" xfId="0" applyAlignment="1" applyBorder="1" applyFont="1">
      <alignment shrinkToFit="0" wrapText="1"/>
    </xf>
    <xf borderId="6" fillId="4" fontId="3" numFmtId="170" xfId="0" applyAlignment="1" applyBorder="1" applyFont="1" applyNumberFormat="1">
      <alignment vertical="center"/>
    </xf>
    <xf borderId="6" fillId="4" fontId="3" numFmtId="170" xfId="0" applyAlignment="1" applyBorder="1" applyFont="1" applyNumberFormat="1">
      <alignment shrinkToFit="0" vertical="center" wrapText="1"/>
    </xf>
    <xf borderId="27" fillId="4" fontId="3" numFmtId="0" xfId="0" applyAlignment="1" applyBorder="1" applyFont="1">
      <alignment shrinkToFit="0" vertical="center" wrapText="1"/>
    </xf>
    <xf borderId="9" fillId="4" fontId="1" numFmtId="0" xfId="0" applyAlignment="1" applyBorder="1" applyFont="1">
      <alignment vertical="center"/>
    </xf>
    <xf borderId="6" fillId="4" fontId="1" numFmtId="170" xfId="0" applyAlignment="1" applyBorder="1" applyFont="1" applyNumberFormat="1">
      <alignment vertical="center"/>
    </xf>
    <xf borderId="25" fillId="4" fontId="3" numFmtId="0" xfId="0" applyBorder="1" applyFont="1"/>
    <xf borderId="8" fillId="4" fontId="1" numFmtId="0" xfId="0" applyAlignment="1" applyBorder="1" applyFont="1">
      <alignment vertical="center"/>
    </xf>
    <xf borderId="28" fillId="4" fontId="3" numFmtId="1" xfId="0" applyAlignment="1" applyBorder="1" applyFont="1" applyNumberFormat="1">
      <alignment horizontal="center" vertical="center"/>
    </xf>
    <xf borderId="21" fillId="4" fontId="3" numFmtId="170" xfId="0" applyAlignment="1" applyBorder="1" applyFont="1" applyNumberFormat="1">
      <alignment shrinkToFit="0" vertical="center" wrapText="1"/>
    </xf>
    <xf borderId="29" fillId="4" fontId="3" numFmtId="0" xfId="0" applyAlignment="1" applyBorder="1" applyFont="1">
      <alignment shrinkToFit="0" vertical="center" wrapText="1"/>
    </xf>
    <xf borderId="14" fillId="4" fontId="3" numFmtId="1" xfId="0" applyAlignment="1" applyBorder="1" applyFont="1" applyNumberFormat="1">
      <alignment horizontal="center" vertical="center"/>
    </xf>
    <xf borderId="15" fillId="4" fontId="3" numFmtId="170" xfId="0" applyAlignment="1" applyBorder="1" applyFont="1" applyNumberFormat="1">
      <alignment shrinkToFit="0" vertical="center" wrapText="1"/>
    </xf>
    <xf borderId="15" fillId="4" fontId="3" numFmtId="170" xfId="0" applyAlignment="1" applyBorder="1" applyFont="1" applyNumberFormat="1">
      <alignment vertical="center"/>
    </xf>
    <xf borderId="30" fillId="4" fontId="3" numFmtId="0" xfId="0" applyAlignment="1" applyBorder="1" applyFont="1">
      <alignment shrinkToFit="0" vertical="center" wrapText="1"/>
    </xf>
    <xf borderId="6" fillId="4" fontId="1" numFmtId="0" xfId="0" applyAlignment="1" applyBorder="1" applyFont="1">
      <alignment horizontal="left" shrinkToFit="0" vertical="center" wrapText="1"/>
    </xf>
    <xf borderId="27" fillId="4" fontId="8" numFmtId="0" xfId="0" applyAlignment="1" applyBorder="1" applyFont="1">
      <alignment shrinkToFit="0" vertical="center" wrapText="1"/>
    </xf>
    <xf borderId="8" fillId="4" fontId="3" numFmtId="165" xfId="0" applyAlignment="1" applyBorder="1" applyFont="1" applyNumberFormat="1">
      <alignment horizontal="right" vertical="center"/>
    </xf>
    <xf borderId="15" fillId="4" fontId="3" numFmtId="0" xfId="0" applyBorder="1" applyFont="1"/>
    <xf borderId="2" fillId="4" fontId="3" numFmtId="170" xfId="0" applyBorder="1" applyFont="1" applyNumberFormat="1"/>
    <xf borderId="6" fillId="4" fontId="3" numFmtId="0" xfId="0" applyAlignment="1" applyBorder="1" applyFont="1">
      <alignment vertical="center"/>
    </xf>
    <xf borderId="6" fillId="4" fontId="3" numFmtId="0" xfId="0" applyBorder="1" applyFont="1"/>
    <xf borderId="6" fillId="4" fontId="3" numFmtId="0" xfId="0" applyAlignment="1" applyBorder="1" applyFont="1">
      <alignment shrinkToFit="0" wrapText="1"/>
    </xf>
    <xf borderId="8" fillId="4" fontId="3" numFmtId="0" xfId="0" applyAlignment="1" applyBorder="1" applyFont="1">
      <alignment vertical="center"/>
    </xf>
    <xf borderId="8" fillId="4" fontId="3" numFmtId="170" xfId="0" applyAlignment="1" applyBorder="1" applyFont="1" applyNumberFormat="1">
      <alignment shrinkToFit="0" vertical="center" wrapText="1"/>
    </xf>
    <xf borderId="27" fillId="4" fontId="3" numFmtId="0" xfId="0" applyAlignment="1" applyBorder="1" applyFont="1">
      <alignment shrinkToFit="0" wrapText="1"/>
    </xf>
    <xf borderId="31" fillId="4" fontId="1" numFmtId="0" xfId="0" applyAlignment="1" applyBorder="1" applyFont="1">
      <alignment shrinkToFit="0" vertical="center" wrapText="1"/>
    </xf>
    <xf borderId="8" fillId="4" fontId="3" numFmtId="0" xfId="0" applyAlignment="1" applyBorder="1" applyFont="1">
      <alignment shrinkToFit="0" wrapText="1"/>
    </xf>
    <xf borderId="2" fillId="4" fontId="3" numFmtId="0" xfId="0" applyAlignment="1" applyBorder="1" applyFont="1">
      <alignment shrinkToFit="0" vertical="center" wrapText="1"/>
    </xf>
    <xf borderId="6" fillId="4" fontId="3" numFmtId="170" xfId="0" applyBorder="1" applyFont="1" applyNumberFormat="1"/>
    <xf borderId="32" fillId="4" fontId="3" numFmtId="0" xfId="0" applyAlignment="1" applyBorder="1" applyFont="1">
      <alignment shrinkToFit="0" vertical="center" wrapText="1"/>
    </xf>
    <xf borderId="15" fillId="4" fontId="3" numFmtId="0" xfId="0" applyAlignment="1" applyBorder="1" applyFont="1">
      <alignment vertical="center"/>
    </xf>
    <xf borderId="33" fillId="4" fontId="1" numFmtId="0" xfId="0" applyAlignment="1" applyBorder="1" applyFont="1">
      <alignment shrinkToFit="0" wrapText="1"/>
    </xf>
    <xf borderId="34" fillId="4" fontId="3" numFmtId="165" xfId="0" applyAlignment="1" applyBorder="1" applyFont="1" applyNumberFormat="1">
      <alignment horizontal="right" vertical="center"/>
    </xf>
    <xf borderId="35" fillId="4" fontId="1" numFmtId="0" xfId="0" applyAlignment="1" applyBorder="1" applyFont="1">
      <alignment shrinkToFit="0" vertical="center" wrapText="1"/>
    </xf>
    <xf borderId="34" fillId="4" fontId="1" numFmtId="0" xfId="0" applyAlignment="1" applyBorder="1" applyFont="1">
      <alignment vertical="center"/>
    </xf>
    <xf borderId="34" fillId="4" fontId="3" numFmtId="170" xfId="0" applyAlignment="1" applyBorder="1" applyFont="1" applyNumberFormat="1">
      <alignment shrinkToFit="0" vertical="center" wrapText="1"/>
    </xf>
    <xf borderId="34" fillId="4" fontId="3" numFmtId="170" xfId="0" applyAlignment="1" applyBorder="1" applyFont="1" applyNumberFormat="1">
      <alignment vertical="center"/>
    </xf>
    <xf borderId="36" fillId="4" fontId="3" numFmtId="0" xfId="0" applyAlignment="1" applyBorder="1" applyFont="1">
      <alignment shrinkToFit="0" vertical="center" wrapText="1"/>
    </xf>
    <xf borderId="0" fillId="0" fontId="3" numFmtId="0" xfId="0" applyAlignment="1" applyFont="1">
      <alignment shrinkToFit="0" wrapText="1"/>
    </xf>
    <xf borderId="0" fillId="0" fontId="1" numFmtId="0" xfId="0" applyFont="1"/>
    <xf borderId="9" fillId="0" fontId="3" numFmtId="0" xfId="0" applyAlignment="1" applyBorder="1" applyFont="1">
      <alignment horizontal="center" vertical="center"/>
    </xf>
    <xf borderId="0" fillId="0" fontId="9" numFmtId="0" xfId="0" applyFont="1"/>
    <xf borderId="37" fillId="0" fontId="10" numFmtId="0" xfId="0" applyBorder="1" applyFont="1"/>
    <xf borderId="0" fillId="0" fontId="9" numFmtId="169" xfId="0" applyFont="1" applyNumberFormat="1"/>
    <xf borderId="0" fillId="0" fontId="9" numFmtId="1" xfId="0" applyFont="1" applyNumberFormat="1"/>
    <xf borderId="38" fillId="0" fontId="10" numFmtId="0" xfId="0" applyBorder="1" applyFont="1"/>
    <xf borderId="7" fillId="0" fontId="3" numFmtId="0" xfId="0" applyBorder="1" applyFont="1"/>
    <xf borderId="5" fillId="0" fontId="3" numFmtId="0" xfId="0" applyBorder="1" applyFont="1"/>
  </cellXfs>
  <cellStyles count="1">
    <cellStyle xfId="0" name="Normal" builtinId="0"/>
  </cellStyles>
  <dxfs count="8">
    <dxf>
      <font/>
      <fill>
        <patternFill patternType="none"/>
      </fill>
      <border/>
    </dxf>
    <dxf>
      <font/>
      <fill>
        <patternFill patternType="solid">
          <fgColor rgb="FF8BC34A"/>
          <bgColor rgb="FF8BC34A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EEF7E3"/>
          <bgColor rgb="FFEEF7E3"/>
        </patternFill>
      </fill>
      <border/>
    </dxf>
    <dxf>
      <font/>
      <fill>
        <patternFill patternType="solid">
          <fgColor rgb="FFC4E2A0"/>
          <bgColor rgb="FFC4E2A0"/>
        </patternFill>
      </fill>
      <border/>
    </dxf>
    <dxf>
      <font/>
      <fill>
        <patternFill patternType="solid">
          <fgColor rgb="FFB3CEFA"/>
          <bgColor rgb="FFB3CEFA"/>
        </patternFill>
      </fill>
      <border/>
    </dxf>
    <dxf>
      <font/>
      <fill>
        <patternFill patternType="solid">
          <fgColor rgb="FFD9E6FC"/>
          <bgColor rgb="FFD9E6FC"/>
        </patternFill>
      </fill>
      <border/>
    </dxf>
    <dxf>
      <font/>
      <fill>
        <patternFill patternType="solid">
          <fgColor theme="4"/>
          <bgColor theme="4"/>
        </patternFill>
      </fill>
      <border/>
    </dxf>
  </dxfs>
  <tableStyles count="6">
    <tableStyle count="4" pivot="0" name="Edinburgh-style">
      <tableStyleElement dxfId="1" type="headerRow"/>
      <tableStyleElement dxfId="2" type="firstRowStripe"/>
      <tableStyleElement dxfId="3" type="secondRowStripe"/>
      <tableStyleElement dxfId="4" type="totalRow"/>
    </tableStyle>
    <tableStyle count="2" pivot="0" name="Edinburgh-style 2">
      <tableStyleElement dxfId="2" type="firstRowStripe"/>
      <tableStyleElement dxfId="3" type="secondRowStripe"/>
    </tableStyle>
    <tableStyle count="2" pivot="0" name="Portugal old-style">
      <tableStyleElement dxfId="5" type="firstRowStripe"/>
      <tableStyleElement dxfId="6" type="secondRowStripe"/>
    </tableStyle>
    <tableStyle count="4" pivot="0" name="Portugal old-style 2">
      <tableStyleElement dxfId="7" type="headerRow"/>
      <tableStyleElement dxfId="5" type="firstRowStripe"/>
      <tableStyleElement dxfId="6" type="secondRowStripe"/>
      <tableStyleElement dxfId="7" type="totalRow"/>
    </tableStyle>
    <tableStyle count="2" pivot="0" name="Portugal old-style 3">
      <tableStyleElement dxfId="5" type="firstRowStripe"/>
      <tableStyleElement dxfId="6" type="secondRowStripe"/>
    </tableStyle>
    <tableStyle count="2" pivot="0" name="Portugal old-style 4">
      <tableStyleElement dxfId="5" type="firstRowStripe"/>
      <tableStyleElement dxfId="6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I52" sheet="Edinburgh"/>
  </cacheSource>
  <cacheFields>
    <cacheField name="Day" numFmtId="1">
      <sharedItems containsSemiMixedTypes="0" containsString="0" containsNumber="1" containsInteger="1">
        <n v="0.0"/>
        <n v="1.0"/>
        <n v="2.0"/>
      </sharedItems>
    </cacheField>
    <cacheField name="Date" numFmtId="164">
      <sharedItems containsSemiMixedTypes="0" containsDate="1" containsString="0">
        <d v="2024-12-01T00:00:00Z"/>
        <d v="2024-12-02T00:00:00Z"/>
        <d v="2024-12-03T00:00:00Z"/>
      </sharedItems>
    </cacheField>
    <cacheField name="Time" numFmtId="165">
      <sharedItems containsSemiMixedTypes="0" containsDate="1" containsString="0">
        <d v="1899-12-30T08:00:00Z"/>
        <d v="1899-12-30T09:00:00Z"/>
        <d v="1899-12-30T10:00:00Z"/>
        <d v="1899-12-30T11:00:00Z"/>
        <d v="1899-12-30T12:00:00Z"/>
        <d v="1899-12-30T13:00:00Z"/>
        <d v="1899-12-30T14:00:00Z"/>
        <d v="1899-12-30T15:00:00Z"/>
        <d v="1899-12-30T16:00:00Z"/>
        <d v="1899-12-30T17:00:00Z"/>
        <d v="1899-12-30T18:00:00Z"/>
        <d v="1899-12-30T19:00:00Z"/>
        <d v="1899-12-30T20:00:00Z"/>
        <d v="1899-12-30T21:00:00Z"/>
        <d v="1899-12-30T22:00:00Z"/>
      </sharedItems>
    </cacheField>
    <cacheField name="Activity" numFmtId="0">
      <sharedItems containsBlank="1">
        <m/>
        <s v="Edinburgh Christmas Market 10am-10pm (Dinner) (Jarvis Pickle for Scottish Pie)"/>
        <s v="Mulled Wine Christmas Market"/>
        <s v="Hotel"/>
        <s v="Breakfast (The Milkman on Cockburn St) (9am-5pm Sun, 8am-5pm)"/>
        <s v="Calton Hill (Nelson Monument, National Monument of Scotland, and Dugald Stewart Monument)"/>
        <s v="Holyrood Palace (9:30am-4:30pm, Closed Tues-Weds) (BOOK AHEAD)"/>
        <s v="Scottish Parliament (10am-5pm) --&gt; Museum of Edinburgh (10am-5pm)"/>
        <s v="Lunch (Oink Canongate 11am-5pm)"/>
        <s v="St. Giles Cathedral (9am-5pm Sat, 1-5pm Sun, 10am-6pm Mon-Fri)"/>
        <s v="Edinburgh Castle (9:30am-5pm) (BOOK AHEAD)"/>
        <s v="The Writer's Museum (10am-5pm)"/>
        <s v="The Scotch Whisky Experience (10am-6:20pm) (BOOK AHEAD)"/>
        <s v="Edinburgh Christmas Market 10am-10pm (Dinner) (Salmon)"/>
        <s v="Breakfast (Mor Bakehouse (Cornish Pastie) (8am-7pm))"/>
        <s v="Explore Old Town and Royal Mile (Victoria Street --&gt; Victoria Terrace --&gt; Grassmarket --&gt; The Vennel Viewpoint --&gt; The Flodden Wall --&gt; Greyfriars Kirkyard)"/>
        <s v="National Museum of Scotland (10am-5pm)"/>
        <s v="Museum Context (10am-7pm), Islander Flagship Store (10am-6pm)"/>
        <s v="Lunch Makars Mash Bar (12-8:30pm), and Butterscotch Beer from Elephant House (10am-6pm)"/>
        <s v="National Galleries of Scotland: The National (10am-5pm)"/>
        <s v="Scottish National Portrait Gallery: Portrait (10am-5pm)"/>
        <s v="Scott Monument"/>
        <s v="Edinburgh Christmas Market 10am-10pm (Dinner) (Mac Love or Salt &amp; Chili Chicken)"/>
      </sharedItems>
    </cacheField>
    <cacheField name="Category" numFmtId="0">
      <sharedItems containsBlank="1">
        <m/>
        <s v="Food"/>
        <s v="Accomodation"/>
        <s v="Travel"/>
        <s v="Activity"/>
      </sharedItems>
    </cacheField>
    <cacheField name="Travel Time" numFmtId="0">
      <sharedItems containsBlank="1">
        <m/>
        <s v="10min walk"/>
        <s v="4min walk"/>
        <s v="3min walk"/>
        <s v="13min walk"/>
        <s v="15min walk"/>
        <s v="6min walk"/>
        <s v="2min walk"/>
        <s v="5min walk"/>
        <s v="8min walk"/>
        <s v="1hr wander"/>
        <s v="9min walk"/>
        <s v="7min walk"/>
      </sharedItems>
    </cacheField>
    <cacheField name="Forecast Cost (GBP)" numFmtId="0">
      <sharedItems containsString="0" containsBlank="1" containsNumber="1">
        <m/>
        <n v="15.0"/>
        <n v="10.0"/>
        <n v="44.0"/>
        <n v="0.0"/>
        <n v="20.0"/>
        <n v="19.5"/>
        <n v="25.0"/>
        <n v="50.0"/>
      </sharedItems>
    </cacheField>
    <cacheField name="Actual Cost (GBP)" numFmtId="0">
      <sharedItems containsString="0" containsBlank="1">
        <m/>
      </sharedItems>
    </cacheField>
    <cacheField name="Notes" numFmtId="0">
      <sharedItems containsBlank="1">
        <m/>
        <s v="Alternative Bari-uma for Ramen (12-9:30pm)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 Table 1" cacheId="0" dataCaption="" compact="0" compactData="0">
  <location ref="B2:D8" firstHeaderRow="0" firstDataRow="2" firstDataCol="0"/>
  <pivotFields>
    <pivotField name="Day" compact="0" numFmtId="1" outline="0" multipleItemSelectionAllowed="1" showAll="0">
      <items>
        <item x="0"/>
        <item x="1"/>
        <item x="2"/>
        <item t="default"/>
      </items>
    </pivotField>
    <pivotField name="Date" compact="0" numFmtId="164" outline="0" multipleItemSelectionAllowed="1" showAll="0">
      <items>
        <item x="0"/>
        <item x="1"/>
        <item x="2"/>
        <item t="default"/>
      </items>
    </pivotField>
    <pivotField name="Time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t="default"/>
      </items>
    </pivotField>
    <pivotField name="Activity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t="default"/>
      </items>
    </pivotField>
    <pivotField name="Category" axis="axisRow" compact="0" outline="0" multipleItemSelectionAllowed="1" showAll="0" sortType="ascending">
      <items>
        <item x="0"/>
        <item x="2"/>
        <item x="4"/>
        <item x="1"/>
        <item x="3"/>
        <item t="default"/>
      </items>
    </pivotField>
    <pivotField name="Travel Time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name="Forecast Cost (GBP)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Actual Cost (GBP)" dataField="1" compact="0" outline="0" multipleItemSelectionAllowed="1" showAll="0">
      <items>
        <item x="0"/>
        <item t="default"/>
      </items>
    </pivotField>
    <pivotField name="Notes" compact="0" outline="0" multipleItemSelectionAllowed="1" showAll="0">
      <items>
        <item x="0"/>
        <item x="1"/>
        <item t="default"/>
      </items>
    </pivotField>
  </pivotFields>
  <rowFields>
    <field x="4"/>
  </rowFields>
  <colFields>
    <field x="-2"/>
  </colFields>
  <dataFields>
    <dataField name="SUM of Budget Cost ($CAD)" fld="6" baseField="0"/>
    <dataField name="SUM of Actual Cost ($CAD)" fld="7" baseField="0"/>
  </dataFields>
</pivotTableDefinition>
</file>

<file path=xl/pivotTables/pivotTable2.xml><?xml version="1.0" encoding="utf-8"?>
<pivotTableDefinition xmlns="http://schemas.openxmlformats.org/spreadsheetml/2006/main" name="Pivot Table 1 2" cacheId="0" dataCaption="" compact="0" compactData="0">
  <location ref="F2:H6" firstHeaderRow="0" firstDataRow="2" firstDataCol="0"/>
  <pivotFields>
    <pivotField name="Day" axis="axisRow" compact="0" numFmtId="1" outline="0" multipleItemSelectionAllowed="1" showAll="0" sortType="ascending">
      <items>
        <item x="0"/>
        <item x="1"/>
        <item x="2"/>
        <item t="default"/>
      </items>
    </pivotField>
    <pivotField name="Date" compact="0" numFmtId="164" outline="0" multipleItemSelectionAllowed="1" showAll="0">
      <items>
        <item x="0"/>
        <item x="1"/>
        <item x="2"/>
        <item t="default"/>
      </items>
    </pivotField>
    <pivotField name="Time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t="default"/>
      </items>
    </pivotField>
    <pivotField name="Activity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t="default"/>
      </items>
    </pivotField>
    <pivotField name="Category" compact="0" outline="0" multipleItemSelectionAllowed="1" showAll="0">
      <items>
        <item x="0"/>
        <item x="1"/>
        <item x="2"/>
        <item x="3"/>
        <item x="4"/>
        <item t="default"/>
      </items>
    </pivotField>
    <pivotField name="Travel Time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name="Forecast Cost (GBP)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Actual Cost (GBP)" dataField="1" compact="0" outline="0" multipleItemSelectionAllowed="1" showAll="0">
      <items>
        <item x="0"/>
        <item t="default"/>
      </items>
    </pivotField>
    <pivotField name="Notes" compact="0" outline="0" multipleItemSelectionAllowed="1" showAll="0">
      <items>
        <item x="0"/>
        <item x="1"/>
        <item t="default"/>
      </items>
    </pivotField>
  </pivotFields>
  <rowFields>
    <field x="0"/>
  </rowFields>
  <colFields>
    <field x="-2"/>
  </colFields>
  <dataFields>
    <dataField name="Sum of Budget Cost ($CAD)" fld="6" baseField="0"/>
    <dataField name="Sum of Actual Cost ($CAD)" fld="7" baseField="0"/>
  </dataFields>
</pivotTableDefinition>
</file>

<file path=xl/tables/table1.xml><?xml version="1.0" encoding="utf-8"?>
<table xmlns="http://schemas.openxmlformats.org/spreadsheetml/2006/main" ref="A7:I53" displayName="Table_1" name="Table_1" id="1">
  <tableColumns count="9">
    <tableColumn name="Day" id="1"/>
    <tableColumn name="Date" id="2"/>
    <tableColumn name="Time" id="3"/>
    <tableColumn name="Activity" id="4"/>
    <tableColumn name="Category" id="5"/>
    <tableColumn name="Travel Time" id="6"/>
    <tableColumn name="Forecast Cost (GBP)" id="7"/>
    <tableColumn name="Actual Cost (GBP)" id="8"/>
    <tableColumn name="Notes" id="9"/>
  </tableColumns>
  <tableStyleInfo name="Edinburgh-style" showColumnStripes="0" showFirstColumn="1" showLastColumn="1" showRowStripes="1"/>
</table>
</file>

<file path=xl/tables/table2.xml><?xml version="1.0" encoding="utf-8"?>
<table xmlns="http://schemas.openxmlformats.org/spreadsheetml/2006/main" headerRowCount="0" ref="D60:G60" displayName="Table_2" name="Table_2" id="2">
  <tableColumns count="4">
    <tableColumn name="Column1" id="1"/>
    <tableColumn name="Column2" id="2"/>
    <tableColumn name="Column3" id="3"/>
    <tableColumn name="Column4" id="4"/>
  </tableColumns>
  <tableStyleInfo name="Edinburgh-style 2" showColumnStripes="0" showFirstColumn="1" showLastColumn="1" showRowStripes="1"/>
</table>
</file>

<file path=xl/tables/table3.xml><?xml version="1.0" encoding="utf-8"?>
<table xmlns="http://schemas.openxmlformats.org/spreadsheetml/2006/main" headerRowCount="0" ref="D3:H3" displayName="Table_3" name="Table_3" id="3">
  <tableColumns count="5">
    <tableColumn name="Column1" id="1"/>
    <tableColumn name="Column2" id="2"/>
    <tableColumn name="Column3" id="3"/>
    <tableColumn name="Column4" id="4"/>
    <tableColumn name="Column5" id="5"/>
  </tableColumns>
  <tableStyleInfo name="Portugal old-style" showColumnStripes="0" showFirstColumn="1" showLastColumn="1" showRowStripes="1"/>
</table>
</file>

<file path=xl/tables/table4.xml><?xml version="1.0" encoding="utf-8"?>
<table xmlns="http://schemas.openxmlformats.org/spreadsheetml/2006/main" ref="A7:L138" displayName="Table_4" name="Table_4" id="4">
  <tableColumns count="12">
    <tableColumn name="Day" id="1"/>
    <tableColumn name="Date" id="2"/>
    <tableColumn name="Time" id="3"/>
    <tableColumn name="Activity" id="4"/>
    <tableColumn name="Category" id="5"/>
    <tableColumn name="Travel Time" id="6"/>
    <tableColumn name="Transit" id="7"/>
    <tableColumn name="Budget Cost (Euro)" id="8"/>
    <tableColumn name="Budget Cost ($CAD)" id="9"/>
    <tableColumn name="Actual Cost (Euro)" id="10"/>
    <tableColumn name="Actual Cost ($CAD)" id="11"/>
    <tableColumn name="Notes" id="12"/>
  </tableColumns>
  <tableStyleInfo name="Portugal old-style 2" showColumnStripes="0" showFirstColumn="1" showLastColumn="1" showRowStripes="1"/>
</table>
</file>

<file path=xl/tables/table5.xml><?xml version="1.0" encoding="utf-8"?>
<table xmlns="http://schemas.openxmlformats.org/spreadsheetml/2006/main" headerRowCount="0" ref="D147:D170" displayName="Table_5" name="Table_5" id="5">
  <tableColumns count="1">
    <tableColumn name="Column1" id="1"/>
  </tableColumns>
  <tableStyleInfo name="Portugal old-style 3" showColumnStripes="0" showFirstColumn="1" showLastColumn="1" showRowStripes="1"/>
</table>
</file>

<file path=xl/tables/table6.xml><?xml version="1.0" encoding="utf-8"?>
<table xmlns="http://schemas.openxmlformats.org/spreadsheetml/2006/main" headerRowCount="0" ref="D173:D182" displayName="Table_6" name="Table_6" id="6">
  <tableColumns count="1">
    <tableColumn name="Column1" id="1"/>
  </tableColumns>
  <tableStyleInfo name="Portugal old-style 4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Relationship Id="rId4" Type="http://schemas.openxmlformats.org/officeDocument/2006/relationships/table" Target="../tables/table1.xml"/><Relationship Id="rId5" Type="http://schemas.openxmlformats.org/officeDocument/2006/relationships/table" Target="../tables/table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hyperlink" Target="https://www.getyourguide.com/porto-l151/around-the-douro-valley-all-included-t73660/" TargetMode="External"/><Relationship Id="rId2" Type="http://schemas.openxmlformats.org/officeDocument/2006/relationships/drawing" Target="../drawings/drawing3.xml"/><Relationship Id="rId10" Type="http://schemas.openxmlformats.org/officeDocument/2006/relationships/table" Target="../tables/table6.xml"/><Relationship Id="rId9" Type="http://schemas.openxmlformats.org/officeDocument/2006/relationships/table" Target="../tables/table5.xml"/><Relationship Id="rId7" Type="http://schemas.openxmlformats.org/officeDocument/2006/relationships/table" Target="../tables/table3.xml"/><Relationship Id="rId8" Type="http://schemas.openxmlformats.org/officeDocument/2006/relationships/table" Target="../tables/table4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0.5"/>
    <col customWidth="1" min="2" max="2" width="17.88"/>
    <col customWidth="1" min="3" max="3" width="21.88"/>
    <col customWidth="1" min="4" max="4" width="19.13"/>
    <col customWidth="1" min="5" max="5" width="18.13"/>
    <col customWidth="1" min="6" max="6" width="15.63"/>
    <col customWidth="1" min="7" max="7" width="66.13"/>
    <col customWidth="1" min="8" max="27" width="10.63"/>
  </cols>
  <sheetData>
    <row r="1" ht="12.75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4" t="s">
        <v>6</v>
      </c>
    </row>
    <row r="2" ht="12.75" customHeight="1">
      <c r="A2" s="5">
        <v>45627.0</v>
      </c>
      <c r="B2" s="6"/>
      <c r="C2" s="7" t="s">
        <v>7</v>
      </c>
      <c r="D2" s="8"/>
      <c r="E2" s="9"/>
      <c r="F2" s="10"/>
      <c r="G2" s="11"/>
    </row>
    <row r="3" ht="12.75" customHeight="1">
      <c r="A3" s="12">
        <f>A2</f>
        <v>45627</v>
      </c>
      <c r="B3" s="6"/>
      <c r="C3" s="8" t="s">
        <v>8</v>
      </c>
      <c r="D3" s="8" t="s">
        <v>9</v>
      </c>
      <c r="E3" s="9"/>
      <c r="F3" s="10"/>
      <c r="G3" s="11"/>
    </row>
    <row r="4" ht="12.75" customHeight="1">
      <c r="A4" s="12">
        <f>A2</f>
        <v>45627</v>
      </c>
      <c r="B4" s="6"/>
      <c r="C4" s="8" t="s">
        <v>10</v>
      </c>
      <c r="D4" s="8" t="s">
        <v>9</v>
      </c>
      <c r="E4" s="9"/>
      <c r="F4" s="10"/>
      <c r="G4" s="11"/>
    </row>
    <row r="5" ht="12.75" customHeight="1">
      <c r="A5" s="12">
        <f>A2+1</f>
        <v>45628</v>
      </c>
      <c r="B5" s="6"/>
      <c r="C5" s="8" t="s">
        <v>10</v>
      </c>
      <c r="D5" s="8" t="s">
        <v>9</v>
      </c>
      <c r="E5" s="9"/>
      <c r="F5" s="10"/>
      <c r="G5" s="11"/>
    </row>
    <row r="6" ht="12.75" customHeight="1">
      <c r="A6" s="12">
        <f>A5+1</f>
        <v>45629</v>
      </c>
      <c r="B6" s="6"/>
      <c r="C6" s="8" t="s">
        <v>7</v>
      </c>
      <c r="D6" s="8" t="s">
        <v>9</v>
      </c>
      <c r="E6" s="9"/>
      <c r="F6" s="10"/>
      <c r="G6" s="8"/>
    </row>
    <row r="7" ht="12.75" customHeight="1">
      <c r="A7" s="12">
        <f>A6</f>
        <v>45629</v>
      </c>
      <c r="B7" s="6"/>
      <c r="C7" s="7" t="s">
        <v>8</v>
      </c>
      <c r="D7" s="8"/>
      <c r="E7" s="9"/>
      <c r="F7" s="10"/>
      <c r="G7" s="8"/>
    </row>
    <row r="8" ht="12.75" customHeight="1"/>
    <row r="9" ht="12.75" customHeight="1"/>
    <row r="10" ht="12.75" customHeight="1"/>
    <row r="11" ht="12.75" customHeight="1"/>
    <row r="12" ht="12.75" customHeight="1"/>
    <row r="13" ht="12.75" customHeight="1"/>
    <row r="14" ht="12.75" customHeight="1"/>
    <row r="15" ht="12.75" customHeight="1"/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</sheetData>
  <conditionalFormatting sqref="A1:G7">
    <cfRule type="colorScale" priority="1">
      <colorScale>
        <cfvo type="min"/>
        <cfvo type="max"/>
        <color rgb="FF57BB8A"/>
        <color rgb="FFFFFFFF"/>
      </colorScale>
    </cfRule>
  </conditionalFormatting>
  <dataValidations>
    <dataValidation type="list" allowBlank="1" showErrorMessage="1" sqref="C2:C7">
      <formula1>"Departure,Arrival,Overnight Trip"</formula1>
    </dataValidation>
  </dataValidation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2" width="33.38"/>
    <col customWidth="1" min="3" max="3" width="13.5"/>
    <col customWidth="1" min="4" max="4" width="61.5"/>
    <col customWidth="1" min="5" max="5" width="18.5"/>
    <col customWidth="1" min="6" max="6" width="17.0"/>
    <col customWidth="1" min="7" max="7" width="19.0"/>
    <col customWidth="1" min="8" max="8" width="20.38"/>
    <col customWidth="1" min="9" max="9" width="64.88"/>
    <col customWidth="1" min="10" max="23" width="14.5"/>
  </cols>
  <sheetData>
    <row r="1" ht="15.0" customHeight="1">
      <c r="B1" s="13" t="s">
        <v>11</v>
      </c>
    </row>
    <row r="2" ht="15.0" customHeight="1">
      <c r="A2" s="14" t="s">
        <v>12</v>
      </c>
      <c r="B2" s="15">
        <v>400.0</v>
      </c>
    </row>
    <row r="3" ht="15.0" customHeight="1">
      <c r="A3" s="14" t="s">
        <v>13</v>
      </c>
      <c r="B3" s="15">
        <f>G53</f>
        <v>307.5</v>
      </c>
    </row>
    <row r="4" ht="15.0" customHeight="1">
      <c r="A4" s="16" t="s">
        <v>14</v>
      </c>
      <c r="B4" s="17">
        <f>B2-B3</f>
        <v>92.5</v>
      </c>
    </row>
    <row r="5">
      <c r="A5" s="18" t="s">
        <v>15</v>
      </c>
      <c r="B5" s="19">
        <f>H53</f>
        <v>0</v>
      </c>
    </row>
    <row r="7" ht="12.75" customHeight="1">
      <c r="A7" s="20" t="s">
        <v>16</v>
      </c>
      <c r="B7" s="21" t="s">
        <v>0</v>
      </c>
      <c r="C7" s="21" t="s">
        <v>1</v>
      </c>
      <c r="D7" s="21" t="s">
        <v>17</v>
      </c>
      <c r="E7" s="21" t="s">
        <v>18</v>
      </c>
      <c r="F7" s="21" t="s">
        <v>19</v>
      </c>
      <c r="G7" s="22" t="s">
        <v>20</v>
      </c>
      <c r="H7" s="22" t="s">
        <v>21</v>
      </c>
      <c r="I7" s="23" t="s">
        <v>22</v>
      </c>
    </row>
    <row r="8" ht="12.75" customHeight="1">
      <c r="A8" s="24">
        <v>0.0</v>
      </c>
      <c r="B8" s="25">
        <v>45627.0</v>
      </c>
      <c r="C8" s="26">
        <v>0.3333333333333333</v>
      </c>
      <c r="D8" s="27"/>
      <c r="E8" s="28"/>
      <c r="F8" s="29"/>
      <c r="G8" s="30"/>
      <c r="H8" s="31"/>
      <c r="I8" s="32"/>
    </row>
    <row r="9" ht="12.75" customHeight="1">
      <c r="A9" s="33">
        <f t="shared" ref="A9:A22" si="1">$A$8</f>
        <v>0</v>
      </c>
      <c r="B9" s="34">
        <f t="shared" ref="B9:B22" si="2">B8</f>
        <v>45627</v>
      </c>
      <c r="C9" s="35">
        <v>0.375</v>
      </c>
      <c r="D9" s="36"/>
      <c r="E9" s="37"/>
      <c r="F9" s="38"/>
      <c r="G9" s="39"/>
      <c r="H9" s="40"/>
      <c r="I9" s="41"/>
    </row>
    <row r="10" ht="12.75" customHeight="1">
      <c r="A10" s="33">
        <f t="shared" si="1"/>
        <v>0</v>
      </c>
      <c r="B10" s="34">
        <f t="shared" si="2"/>
        <v>45627</v>
      </c>
      <c r="C10" s="35">
        <v>0.4166666666666667</v>
      </c>
      <c r="D10" s="36"/>
      <c r="E10" s="36"/>
      <c r="F10" s="36"/>
      <c r="G10" s="39"/>
      <c r="H10" s="40"/>
      <c r="I10" s="41"/>
    </row>
    <row r="11" ht="12.75" customHeight="1">
      <c r="A11" s="33">
        <f t="shared" si="1"/>
        <v>0</v>
      </c>
      <c r="B11" s="34">
        <f t="shared" si="2"/>
        <v>45627</v>
      </c>
      <c r="C11" s="35">
        <v>0.4583333333333333</v>
      </c>
      <c r="D11" s="38"/>
      <c r="E11" s="38"/>
      <c r="F11" s="38"/>
      <c r="G11" s="39"/>
      <c r="H11" s="40"/>
      <c r="I11" s="41"/>
    </row>
    <row r="12" ht="27.0" customHeight="1">
      <c r="A12" s="33">
        <f t="shared" si="1"/>
        <v>0</v>
      </c>
      <c r="B12" s="34">
        <f t="shared" si="2"/>
        <v>45627</v>
      </c>
      <c r="C12" s="35">
        <v>0.5</v>
      </c>
      <c r="D12" s="36"/>
      <c r="E12" s="37"/>
      <c r="F12" s="37"/>
      <c r="G12" s="39"/>
      <c r="H12" s="40"/>
      <c r="I12" s="41"/>
    </row>
    <row r="13" ht="27.0" customHeight="1">
      <c r="A13" s="33">
        <f t="shared" si="1"/>
        <v>0</v>
      </c>
      <c r="B13" s="34">
        <f t="shared" si="2"/>
        <v>45627</v>
      </c>
      <c r="C13" s="35">
        <v>0.5416666666666666</v>
      </c>
      <c r="D13" s="36"/>
      <c r="E13" s="37"/>
      <c r="F13" s="37"/>
      <c r="G13" s="39"/>
      <c r="H13" s="42"/>
      <c r="I13" s="41"/>
    </row>
    <row r="14" ht="15.75" customHeight="1">
      <c r="A14" s="33">
        <f t="shared" si="1"/>
        <v>0</v>
      </c>
      <c r="B14" s="34">
        <f t="shared" si="2"/>
        <v>45627</v>
      </c>
      <c r="C14" s="35">
        <v>0.5833333333333334</v>
      </c>
      <c r="D14" s="36"/>
      <c r="E14" s="37"/>
      <c r="F14" s="43"/>
      <c r="G14" s="39"/>
      <c r="H14" s="40"/>
      <c r="I14" s="41"/>
    </row>
    <row r="15" ht="15.0" customHeight="1">
      <c r="A15" s="33">
        <f t="shared" si="1"/>
        <v>0</v>
      </c>
      <c r="B15" s="34">
        <f t="shared" si="2"/>
        <v>45627</v>
      </c>
      <c r="C15" s="35">
        <v>0.625</v>
      </c>
      <c r="D15" s="36"/>
      <c r="E15" s="37"/>
      <c r="F15" s="38"/>
      <c r="G15" s="39"/>
      <c r="H15" s="40"/>
      <c r="I15" s="41"/>
    </row>
    <row r="16" ht="12.75" customHeight="1">
      <c r="A16" s="33">
        <f t="shared" si="1"/>
        <v>0</v>
      </c>
      <c r="B16" s="34">
        <f t="shared" si="2"/>
        <v>45627</v>
      </c>
      <c r="C16" s="35">
        <v>0.6666666666666666</v>
      </c>
      <c r="D16" s="36"/>
      <c r="E16" s="37"/>
      <c r="F16" s="38"/>
      <c r="G16" s="39"/>
      <c r="H16" s="40"/>
      <c r="I16" s="41"/>
    </row>
    <row r="17" ht="24.75" customHeight="1">
      <c r="A17" s="33">
        <f t="shared" si="1"/>
        <v>0</v>
      </c>
      <c r="B17" s="34">
        <f t="shared" si="2"/>
        <v>45627</v>
      </c>
      <c r="C17" s="35">
        <v>0.7083333333333334</v>
      </c>
      <c r="D17" s="36"/>
      <c r="E17" s="37"/>
      <c r="F17" s="43"/>
      <c r="G17" s="39"/>
      <c r="H17" s="40"/>
      <c r="I17" s="41"/>
    </row>
    <row r="18" ht="27.0" customHeight="1">
      <c r="A18" s="33">
        <f t="shared" si="1"/>
        <v>0</v>
      </c>
      <c r="B18" s="34">
        <f t="shared" si="2"/>
        <v>45627</v>
      </c>
      <c r="C18" s="35">
        <v>0.75</v>
      </c>
      <c r="D18" s="36"/>
      <c r="E18" s="36"/>
      <c r="F18" s="36"/>
      <c r="G18" s="39"/>
      <c r="H18" s="40"/>
      <c r="I18" s="41"/>
    </row>
    <row r="19" ht="15.0" customHeight="1">
      <c r="A19" s="33">
        <f t="shared" si="1"/>
        <v>0</v>
      </c>
      <c r="B19" s="34">
        <f t="shared" si="2"/>
        <v>45627</v>
      </c>
      <c r="C19" s="35">
        <v>0.7916666666666666</v>
      </c>
      <c r="D19" s="44"/>
      <c r="E19" s="45"/>
      <c r="F19" s="38"/>
      <c r="G19" s="46"/>
      <c r="H19" s="40"/>
      <c r="I19" s="41"/>
    </row>
    <row r="20" ht="12.75" customHeight="1">
      <c r="A20" s="33">
        <f t="shared" si="1"/>
        <v>0</v>
      </c>
      <c r="B20" s="34">
        <f t="shared" si="2"/>
        <v>45627</v>
      </c>
      <c r="C20" s="35">
        <v>0.8333333333333334</v>
      </c>
      <c r="D20" s="36" t="s">
        <v>23</v>
      </c>
      <c r="E20" s="45" t="s">
        <v>24</v>
      </c>
      <c r="F20" s="38" t="s">
        <v>25</v>
      </c>
      <c r="G20" s="39">
        <v>15.0</v>
      </c>
      <c r="H20" s="40"/>
      <c r="I20" s="41"/>
    </row>
    <row r="21" ht="12.75" customHeight="1">
      <c r="A21" s="33">
        <f t="shared" si="1"/>
        <v>0</v>
      </c>
      <c r="B21" s="34">
        <f t="shared" si="2"/>
        <v>45627</v>
      </c>
      <c r="C21" s="35">
        <v>0.875</v>
      </c>
      <c r="D21" s="36" t="s">
        <v>26</v>
      </c>
      <c r="E21" s="45" t="s">
        <v>24</v>
      </c>
      <c r="F21" s="38"/>
      <c r="G21" s="39">
        <v>10.0</v>
      </c>
      <c r="H21" s="40"/>
      <c r="I21" s="41"/>
    </row>
    <row r="22" ht="12.75" customHeight="1">
      <c r="A22" s="47">
        <f t="shared" si="1"/>
        <v>0</v>
      </c>
      <c r="B22" s="34">
        <f t="shared" si="2"/>
        <v>45627</v>
      </c>
      <c r="C22" s="48">
        <v>0.9166666666666666</v>
      </c>
      <c r="D22" s="49" t="s">
        <v>27</v>
      </c>
      <c r="E22" s="50" t="s">
        <v>6</v>
      </c>
      <c r="F22" s="50" t="s">
        <v>28</v>
      </c>
      <c r="G22" s="39">
        <v>44.0</v>
      </c>
      <c r="H22" s="40"/>
      <c r="I22" s="51"/>
    </row>
    <row r="23" ht="25.5" customHeight="1">
      <c r="A23" s="52">
        <f t="shared" ref="A23:A37" si="3">$A$8+1</f>
        <v>1</v>
      </c>
      <c r="B23" s="53">
        <f>B8+1</f>
        <v>45628</v>
      </c>
      <c r="C23" s="26">
        <v>0.3333333333333333</v>
      </c>
      <c r="D23" s="36" t="s">
        <v>29</v>
      </c>
      <c r="E23" s="37" t="s">
        <v>24</v>
      </c>
      <c r="F23" s="38" t="s">
        <v>30</v>
      </c>
      <c r="G23" s="31">
        <v>10.0</v>
      </c>
      <c r="H23" s="31"/>
      <c r="I23" s="32"/>
    </row>
    <row r="24" ht="24.0" customHeight="1">
      <c r="A24" s="33">
        <f t="shared" si="3"/>
        <v>1</v>
      </c>
      <c r="B24" s="34">
        <f t="shared" ref="B24:B37" si="4">B23</f>
        <v>45628</v>
      </c>
      <c r="C24" s="35">
        <v>0.375</v>
      </c>
      <c r="D24" s="36" t="s">
        <v>31</v>
      </c>
      <c r="E24" s="37" t="s">
        <v>32</v>
      </c>
      <c r="F24" s="38" t="s">
        <v>33</v>
      </c>
      <c r="G24" s="39">
        <v>0.0</v>
      </c>
      <c r="H24" s="40"/>
      <c r="I24" s="41"/>
    </row>
    <row r="25" ht="15.75" customHeight="1">
      <c r="A25" s="33">
        <f t="shared" si="3"/>
        <v>1</v>
      </c>
      <c r="B25" s="34">
        <f t="shared" si="4"/>
        <v>45628</v>
      </c>
      <c r="C25" s="35">
        <v>0.4166666666666667</v>
      </c>
      <c r="D25" s="44" t="s">
        <v>34</v>
      </c>
      <c r="E25" s="36" t="s">
        <v>17</v>
      </c>
      <c r="F25" s="36" t="s">
        <v>35</v>
      </c>
      <c r="G25" s="39">
        <v>20.0</v>
      </c>
      <c r="H25" s="40"/>
      <c r="I25" s="41"/>
    </row>
    <row r="26" ht="14.25" customHeight="1">
      <c r="A26" s="33">
        <f t="shared" si="3"/>
        <v>1</v>
      </c>
      <c r="B26" s="34">
        <f t="shared" si="4"/>
        <v>45628</v>
      </c>
      <c r="C26" s="35">
        <v>0.4583333333333333</v>
      </c>
      <c r="D26" s="44" t="s">
        <v>36</v>
      </c>
      <c r="E26" s="38" t="s">
        <v>17</v>
      </c>
      <c r="F26" s="38" t="s">
        <v>37</v>
      </c>
      <c r="G26" s="39">
        <v>0.0</v>
      </c>
      <c r="H26" s="40"/>
      <c r="I26" s="41"/>
    </row>
    <row r="27" ht="18.0" customHeight="1">
      <c r="A27" s="33">
        <f t="shared" si="3"/>
        <v>1</v>
      </c>
      <c r="B27" s="34">
        <f t="shared" si="4"/>
        <v>45628</v>
      </c>
      <c r="C27" s="35">
        <v>0.5</v>
      </c>
      <c r="D27" s="36" t="s">
        <v>38</v>
      </c>
      <c r="E27" s="37" t="s">
        <v>24</v>
      </c>
      <c r="F27" s="37" t="s">
        <v>39</v>
      </c>
      <c r="G27" s="39">
        <v>10.0</v>
      </c>
      <c r="H27" s="40"/>
      <c r="I27" s="41"/>
    </row>
    <row r="28" ht="24.0" customHeight="1">
      <c r="A28" s="33">
        <f t="shared" si="3"/>
        <v>1</v>
      </c>
      <c r="B28" s="34">
        <f t="shared" si="4"/>
        <v>45628</v>
      </c>
      <c r="C28" s="35">
        <v>0.5416666666666666</v>
      </c>
      <c r="D28" s="36" t="s">
        <v>40</v>
      </c>
      <c r="E28" s="38" t="s">
        <v>17</v>
      </c>
      <c r="F28" s="38" t="s">
        <v>35</v>
      </c>
      <c r="G28" s="39">
        <v>0.0</v>
      </c>
      <c r="H28" s="42"/>
      <c r="I28" s="41"/>
    </row>
    <row r="29" ht="13.5" customHeight="1">
      <c r="A29" s="33">
        <f t="shared" si="3"/>
        <v>1</v>
      </c>
      <c r="B29" s="34">
        <f t="shared" si="4"/>
        <v>45628</v>
      </c>
      <c r="C29" s="35">
        <v>0.5833333333333334</v>
      </c>
      <c r="D29" s="44" t="s">
        <v>41</v>
      </c>
      <c r="E29" s="37" t="s">
        <v>17</v>
      </c>
      <c r="F29" s="37" t="s">
        <v>42</v>
      </c>
      <c r="G29" s="39">
        <v>19.5</v>
      </c>
      <c r="H29" s="40"/>
      <c r="I29" s="41"/>
    </row>
    <row r="30" ht="17.25" customHeight="1">
      <c r="A30" s="33">
        <f t="shared" si="3"/>
        <v>1</v>
      </c>
      <c r="B30" s="34">
        <f t="shared" si="4"/>
        <v>45628</v>
      </c>
      <c r="C30" s="35">
        <v>0.625</v>
      </c>
      <c r="D30" s="36"/>
      <c r="E30" s="37"/>
      <c r="F30" s="37"/>
      <c r="G30" s="39"/>
      <c r="H30" s="40"/>
      <c r="I30" s="41"/>
    </row>
    <row r="31" ht="12.75" customHeight="1">
      <c r="A31" s="33">
        <f t="shared" si="3"/>
        <v>1</v>
      </c>
      <c r="B31" s="34">
        <f t="shared" si="4"/>
        <v>45628</v>
      </c>
      <c r="C31" s="35">
        <v>0.6666666666666666</v>
      </c>
      <c r="D31" s="36" t="s">
        <v>43</v>
      </c>
      <c r="E31" s="38" t="s">
        <v>17</v>
      </c>
      <c r="F31" s="54" t="s">
        <v>42</v>
      </c>
      <c r="G31" s="39">
        <v>0.0</v>
      </c>
      <c r="H31" s="40"/>
      <c r="I31" s="41"/>
    </row>
    <row r="32" ht="12.75" customHeight="1">
      <c r="A32" s="33">
        <f t="shared" si="3"/>
        <v>1</v>
      </c>
      <c r="B32" s="34">
        <f t="shared" si="4"/>
        <v>45628</v>
      </c>
      <c r="C32" s="35">
        <v>0.7083333333333334</v>
      </c>
      <c r="D32" s="36" t="s">
        <v>44</v>
      </c>
      <c r="E32" s="37" t="s">
        <v>17</v>
      </c>
      <c r="F32" s="54" t="s">
        <v>42</v>
      </c>
      <c r="G32" s="39">
        <v>25.0</v>
      </c>
      <c r="H32" s="40"/>
      <c r="I32" s="41"/>
    </row>
    <row r="33" ht="28.5" customHeight="1">
      <c r="A33" s="33">
        <f t="shared" si="3"/>
        <v>1</v>
      </c>
      <c r="B33" s="34">
        <f t="shared" si="4"/>
        <v>45628</v>
      </c>
      <c r="C33" s="35">
        <v>0.75</v>
      </c>
      <c r="D33" s="36"/>
      <c r="E33" s="36"/>
      <c r="F33" s="36"/>
      <c r="G33" s="39"/>
      <c r="H33" s="40"/>
      <c r="I33" s="41"/>
    </row>
    <row r="34" ht="18.0" customHeight="1">
      <c r="A34" s="33">
        <f t="shared" si="3"/>
        <v>1</v>
      </c>
      <c r="B34" s="34">
        <f t="shared" si="4"/>
        <v>45628</v>
      </c>
      <c r="C34" s="35">
        <v>0.7916666666666666</v>
      </c>
      <c r="D34" s="36" t="s">
        <v>45</v>
      </c>
      <c r="E34" s="45" t="s">
        <v>24</v>
      </c>
      <c r="F34" s="38"/>
      <c r="G34" s="39">
        <v>15.0</v>
      </c>
      <c r="H34" s="40"/>
      <c r="I34" s="41"/>
    </row>
    <row r="35" ht="15.75" customHeight="1">
      <c r="A35" s="33">
        <f t="shared" si="3"/>
        <v>1</v>
      </c>
      <c r="B35" s="34">
        <f t="shared" si="4"/>
        <v>45628</v>
      </c>
      <c r="C35" s="35">
        <v>0.8333333333333334</v>
      </c>
      <c r="D35" s="36"/>
      <c r="E35" s="45"/>
      <c r="F35" s="38"/>
      <c r="G35" s="39"/>
      <c r="H35" s="40"/>
      <c r="I35" s="41"/>
    </row>
    <row r="36" ht="12.75" customHeight="1">
      <c r="A36" s="33">
        <f t="shared" si="3"/>
        <v>1</v>
      </c>
      <c r="B36" s="34">
        <f t="shared" si="4"/>
        <v>45628</v>
      </c>
      <c r="C36" s="35">
        <v>0.875</v>
      </c>
      <c r="D36" s="36"/>
      <c r="E36" s="45"/>
      <c r="F36" s="37"/>
      <c r="G36" s="39"/>
      <c r="H36" s="40"/>
      <c r="I36" s="41"/>
    </row>
    <row r="37" ht="16.5" customHeight="1">
      <c r="A37" s="47">
        <f t="shared" si="3"/>
        <v>1</v>
      </c>
      <c r="B37" s="34">
        <f t="shared" si="4"/>
        <v>45628</v>
      </c>
      <c r="C37" s="48">
        <v>0.9166666666666666</v>
      </c>
      <c r="D37" s="49" t="s">
        <v>27</v>
      </c>
      <c r="E37" s="50" t="s">
        <v>6</v>
      </c>
      <c r="F37" s="50"/>
      <c r="G37" s="39">
        <v>44.0</v>
      </c>
      <c r="H37" s="40"/>
      <c r="I37" s="51"/>
    </row>
    <row r="38" ht="17.25" customHeight="1">
      <c r="A38" s="52">
        <f t="shared" ref="A38:A52" si="5">$A$8+2</f>
        <v>2</v>
      </c>
      <c r="B38" s="53">
        <f>B23+1</f>
        <v>45629</v>
      </c>
      <c r="C38" s="26">
        <v>0.3333333333333333</v>
      </c>
      <c r="D38" s="27"/>
      <c r="E38" s="28"/>
      <c r="F38" s="29"/>
      <c r="G38" s="30"/>
      <c r="H38" s="31"/>
      <c r="I38" s="32"/>
    </row>
    <row r="39" ht="14.25" customHeight="1">
      <c r="A39" s="33">
        <f t="shared" si="5"/>
        <v>2</v>
      </c>
      <c r="B39" s="34">
        <f t="shared" ref="B39:B52" si="6">B38</f>
        <v>45629</v>
      </c>
      <c r="C39" s="35">
        <v>0.375</v>
      </c>
      <c r="D39" s="44" t="s">
        <v>46</v>
      </c>
      <c r="E39" s="37" t="s">
        <v>24</v>
      </c>
      <c r="F39" s="38" t="s">
        <v>47</v>
      </c>
      <c r="G39" s="39">
        <v>10.0</v>
      </c>
      <c r="H39" s="40"/>
      <c r="I39" s="41"/>
    </row>
    <row r="40" ht="37.5" customHeight="1">
      <c r="A40" s="33">
        <f t="shared" si="5"/>
        <v>2</v>
      </c>
      <c r="B40" s="34">
        <f t="shared" si="6"/>
        <v>45629</v>
      </c>
      <c r="C40" s="35">
        <v>0.4166666666666667</v>
      </c>
      <c r="D40" s="36" t="s">
        <v>48</v>
      </c>
      <c r="E40" s="37" t="s">
        <v>17</v>
      </c>
      <c r="F40" s="36" t="s">
        <v>49</v>
      </c>
      <c r="G40" s="39">
        <v>0.0</v>
      </c>
      <c r="H40" s="40"/>
      <c r="I40" s="41"/>
    </row>
    <row r="41" ht="15.75" customHeight="1">
      <c r="A41" s="33">
        <f t="shared" si="5"/>
        <v>2</v>
      </c>
      <c r="B41" s="34">
        <f t="shared" si="6"/>
        <v>45629</v>
      </c>
      <c r="C41" s="35">
        <v>0.4583333333333333</v>
      </c>
      <c r="D41" s="36" t="s">
        <v>50</v>
      </c>
      <c r="E41" s="36" t="s">
        <v>17</v>
      </c>
      <c r="F41" s="38" t="s">
        <v>39</v>
      </c>
      <c r="G41" s="39">
        <v>0.0</v>
      </c>
      <c r="H41" s="40"/>
      <c r="I41" s="41"/>
    </row>
    <row r="42" ht="18.75" customHeight="1">
      <c r="A42" s="33">
        <f t="shared" si="5"/>
        <v>2</v>
      </c>
      <c r="B42" s="34">
        <f t="shared" si="6"/>
        <v>45629</v>
      </c>
      <c r="C42" s="35">
        <v>0.5</v>
      </c>
      <c r="D42" s="44" t="s">
        <v>51</v>
      </c>
      <c r="E42" s="38" t="s">
        <v>17</v>
      </c>
      <c r="F42" s="37" t="s">
        <v>42</v>
      </c>
      <c r="G42" s="46">
        <v>50.0</v>
      </c>
      <c r="H42" s="40"/>
      <c r="I42" s="41"/>
    </row>
    <row r="43" ht="30.0" customHeight="1">
      <c r="A43" s="33">
        <f t="shared" si="5"/>
        <v>2</v>
      </c>
      <c r="B43" s="34">
        <f t="shared" si="6"/>
        <v>45629</v>
      </c>
      <c r="C43" s="35">
        <v>0.5416666666666666</v>
      </c>
      <c r="D43" s="36" t="s">
        <v>52</v>
      </c>
      <c r="E43" s="38" t="s">
        <v>24</v>
      </c>
      <c r="F43" s="37" t="s">
        <v>42</v>
      </c>
      <c r="G43" s="39">
        <v>20.0</v>
      </c>
      <c r="H43" s="42"/>
      <c r="I43" s="55" t="s">
        <v>53</v>
      </c>
    </row>
    <row r="44" ht="16.5" customHeight="1">
      <c r="A44" s="33">
        <f t="shared" si="5"/>
        <v>2</v>
      </c>
      <c r="B44" s="34">
        <f t="shared" si="6"/>
        <v>45629</v>
      </c>
      <c r="C44" s="35">
        <v>0.5833333333333334</v>
      </c>
      <c r="D44" s="36" t="s">
        <v>54</v>
      </c>
      <c r="E44" s="37" t="s">
        <v>17</v>
      </c>
      <c r="F44" s="37" t="s">
        <v>28</v>
      </c>
      <c r="G44" s="39">
        <v>0.0</v>
      </c>
      <c r="H44" s="40"/>
      <c r="I44" s="41"/>
    </row>
    <row r="45" ht="15.0" customHeight="1">
      <c r="A45" s="33">
        <f t="shared" si="5"/>
        <v>2</v>
      </c>
      <c r="B45" s="34">
        <f t="shared" si="6"/>
        <v>45629</v>
      </c>
      <c r="C45" s="35">
        <v>0.625</v>
      </c>
      <c r="D45" s="36" t="s">
        <v>55</v>
      </c>
      <c r="E45" s="37" t="s">
        <v>17</v>
      </c>
      <c r="F45" s="43" t="s">
        <v>56</v>
      </c>
      <c r="G45" s="39">
        <v>0.0</v>
      </c>
      <c r="H45" s="40"/>
      <c r="I45" s="41"/>
    </row>
    <row r="46" ht="16.5" customHeight="1">
      <c r="A46" s="33">
        <f t="shared" si="5"/>
        <v>2</v>
      </c>
      <c r="B46" s="34">
        <f t="shared" si="6"/>
        <v>45629</v>
      </c>
      <c r="C46" s="35">
        <v>0.6666666666666666</v>
      </c>
      <c r="D46" s="36" t="s">
        <v>57</v>
      </c>
      <c r="E46" s="37" t="s">
        <v>17</v>
      </c>
      <c r="F46" s="38" t="s">
        <v>58</v>
      </c>
      <c r="G46" s="39">
        <v>0.0</v>
      </c>
      <c r="H46" s="40"/>
      <c r="I46" s="41"/>
    </row>
    <row r="47" ht="24.0" customHeight="1">
      <c r="A47" s="33">
        <f t="shared" si="5"/>
        <v>2</v>
      </c>
      <c r="B47" s="34">
        <f t="shared" si="6"/>
        <v>45629</v>
      </c>
      <c r="C47" s="35">
        <v>0.7083333333333334</v>
      </c>
      <c r="D47" s="44" t="s">
        <v>59</v>
      </c>
      <c r="E47" s="37" t="s">
        <v>24</v>
      </c>
      <c r="F47" s="43" t="s">
        <v>28</v>
      </c>
      <c r="G47" s="39">
        <v>15.0</v>
      </c>
      <c r="H47" s="40"/>
      <c r="I47" s="41"/>
    </row>
    <row r="48" ht="27.75" customHeight="1">
      <c r="A48" s="56">
        <f t="shared" si="5"/>
        <v>2</v>
      </c>
      <c r="B48" s="57">
        <f t="shared" si="6"/>
        <v>45629</v>
      </c>
      <c r="C48" s="35">
        <v>0.75</v>
      </c>
      <c r="D48" s="44"/>
      <c r="E48" s="36"/>
      <c r="F48" s="36"/>
      <c r="G48" s="39"/>
      <c r="H48" s="40"/>
      <c r="I48" s="41"/>
      <c r="J48" s="58"/>
      <c r="K48" s="58"/>
      <c r="L48" s="58"/>
      <c r="M48" s="58"/>
      <c r="N48" s="58"/>
      <c r="O48" s="58"/>
      <c r="P48" s="58"/>
      <c r="Q48" s="58"/>
      <c r="R48" s="58"/>
      <c r="S48" s="58"/>
      <c r="T48" s="58"/>
      <c r="U48" s="58"/>
      <c r="V48" s="58"/>
      <c r="W48" s="58"/>
    </row>
    <row r="49" ht="27.0" customHeight="1">
      <c r="A49" s="33">
        <f t="shared" si="5"/>
        <v>2</v>
      </c>
      <c r="B49" s="34">
        <f t="shared" si="6"/>
        <v>45629</v>
      </c>
      <c r="C49" s="35">
        <v>0.7916666666666666</v>
      </c>
      <c r="D49" s="36"/>
      <c r="E49" s="45"/>
      <c r="F49" s="38"/>
      <c r="G49" s="39"/>
      <c r="H49" s="40"/>
      <c r="I49" s="41"/>
    </row>
    <row r="50" ht="12.75" customHeight="1">
      <c r="A50" s="33">
        <f t="shared" si="5"/>
        <v>2</v>
      </c>
      <c r="B50" s="34">
        <f t="shared" si="6"/>
        <v>45629</v>
      </c>
      <c r="C50" s="35">
        <v>0.8333333333333334</v>
      </c>
      <c r="D50" s="36"/>
      <c r="E50" s="45"/>
      <c r="F50" s="38"/>
      <c r="G50" s="39"/>
      <c r="H50" s="40"/>
      <c r="I50" s="41"/>
    </row>
    <row r="51" ht="12.75" customHeight="1">
      <c r="A51" s="33">
        <f t="shared" si="5"/>
        <v>2</v>
      </c>
      <c r="B51" s="34">
        <f t="shared" si="6"/>
        <v>45629</v>
      </c>
      <c r="C51" s="35">
        <v>0.875</v>
      </c>
      <c r="D51" s="59"/>
      <c r="E51" s="45"/>
      <c r="F51" s="37"/>
      <c r="G51" s="39"/>
      <c r="H51" s="40"/>
      <c r="I51" s="41"/>
    </row>
    <row r="52" ht="27.75" customHeight="1">
      <c r="A52" s="47">
        <f t="shared" si="5"/>
        <v>2</v>
      </c>
      <c r="B52" s="34">
        <f t="shared" si="6"/>
        <v>45629</v>
      </c>
      <c r="C52" s="48">
        <v>0.9166666666666666</v>
      </c>
      <c r="D52" s="49"/>
      <c r="E52" s="50"/>
      <c r="F52" s="50"/>
      <c r="G52" s="39"/>
      <c r="H52" s="40"/>
      <c r="I52" s="51"/>
    </row>
    <row r="53" ht="15.75" customHeight="1">
      <c r="A53" s="60" t="s">
        <v>60</v>
      </c>
      <c r="B53" s="61"/>
      <c r="C53" s="61"/>
      <c r="D53" s="62"/>
      <c r="E53" s="63"/>
      <c r="F53" s="63"/>
      <c r="G53" s="64">
        <f t="shared" ref="G53:H53" si="7">SUM(G8:G52)</f>
        <v>307.5</v>
      </c>
      <c r="H53" s="65">
        <f t="shared" si="7"/>
        <v>0</v>
      </c>
      <c r="I53" s="62"/>
    </row>
    <row r="54" ht="15.75" customHeight="1"/>
    <row r="55" ht="15.75" customHeight="1"/>
    <row r="56" ht="15.75" customHeight="1">
      <c r="D56" s="66" t="s">
        <v>61</v>
      </c>
    </row>
    <row r="57" ht="15.75" customHeight="1">
      <c r="D57" s="67" t="s">
        <v>62</v>
      </c>
    </row>
    <row r="58" ht="15.75" customHeight="1">
      <c r="D58" s="68" t="s">
        <v>63</v>
      </c>
    </row>
    <row r="59" ht="15.75" customHeight="1">
      <c r="D59" s="68" t="s">
        <v>64</v>
      </c>
    </row>
    <row r="60" ht="15.75" customHeight="1">
      <c r="D60" s="36" t="s">
        <v>65</v>
      </c>
      <c r="E60" s="37" t="s">
        <v>17</v>
      </c>
      <c r="F60" s="38" t="s">
        <v>66</v>
      </c>
    </row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</sheetData>
  <dataValidations>
    <dataValidation type="list" allowBlank="1" showErrorMessage="1" sqref="E8:E52 E60">
      <formula1>"Travel,Accomodation,Food,Activity,Car"</formula1>
    </dataValidation>
  </dataValidations>
  <printOptions/>
  <pageMargins bottom="0.75" footer="0.0" header="0.0" left="0.7" right="0.7" top="0.75"/>
  <pageSetup orientation="landscape"/>
  <drawing r:id="rId1"/>
  <tableParts count="2">
    <tablePart r:id="rId4"/>
    <tablePart r:id="rId5"/>
  </tableParts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2" width="33.38"/>
    <col customWidth="1" min="3" max="3" width="13.5"/>
    <col customWidth="1" min="4" max="4" width="61.5"/>
    <col customWidth="1" min="5" max="5" width="18.5"/>
    <col customWidth="1" min="6" max="7" width="17.0"/>
    <col customWidth="1" min="8" max="8" width="18.63"/>
    <col customWidth="1" min="9" max="10" width="19.0"/>
    <col customWidth="1" min="11" max="11" width="20.38"/>
    <col customWidth="1" min="12" max="12" width="63.0"/>
    <col customWidth="1" min="13" max="26" width="14.5"/>
  </cols>
  <sheetData>
    <row r="1" ht="15.0" customHeight="1">
      <c r="B1" s="13" t="s">
        <v>67</v>
      </c>
    </row>
    <row r="2" ht="15.0" customHeight="1">
      <c r="A2" s="69" t="s">
        <v>12</v>
      </c>
      <c r="B2" s="70">
        <v>3000.0</v>
      </c>
    </row>
    <row r="3" ht="15.0" customHeight="1">
      <c r="A3" s="69" t="s">
        <v>68</v>
      </c>
      <c r="B3" s="70">
        <f>I138</f>
        <v>2789.67</v>
      </c>
      <c r="D3" s="71"/>
      <c r="E3" s="71"/>
      <c r="F3" s="71"/>
      <c r="G3" s="71"/>
      <c r="H3" s="71"/>
    </row>
    <row r="4" ht="15.0" customHeight="1">
      <c r="A4" s="72" t="s">
        <v>69</v>
      </c>
      <c r="B4" s="73">
        <f>B2-B3</f>
        <v>210.33</v>
      </c>
    </row>
    <row r="5">
      <c r="A5" s="74" t="s">
        <v>70</v>
      </c>
      <c r="B5" s="75">
        <f>K138</f>
        <v>261.85</v>
      </c>
    </row>
    <row r="7" ht="12.75" customHeight="1">
      <c r="A7" s="76" t="s">
        <v>16</v>
      </c>
      <c r="B7" s="77" t="s">
        <v>0</v>
      </c>
      <c r="C7" s="77" t="s">
        <v>1</v>
      </c>
      <c r="D7" s="77" t="s">
        <v>17</v>
      </c>
      <c r="E7" s="77" t="s">
        <v>18</v>
      </c>
      <c r="F7" s="77" t="s">
        <v>19</v>
      </c>
      <c r="G7" s="77" t="s">
        <v>71</v>
      </c>
      <c r="H7" s="77" t="s">
        <v>72</v>
      </c>
      <c r="I7" s="78" t="s">
        <v>73</v>
      </c>
      <c r="J7" s="78" t="s">
        <v>74</v>
      </c>
      <c r="K7" s="78" t="s">
        <v>75</v>
      </c>
      <c r="L7" s="79" t="s">
        <v>22</v>
      </c>
    </row>
    <row r="8" ht="12.75" customHeight="1">
      <c r="A8" s="80">
        <v>1.0</v>
      </c>
      <c r="B8" s="34">
        <f>B18-1</f>
        <v>44842</v>
      </c>
      <c r="C8" s="35">
        <v>0.5833333333333334</v>
      </c>
      <c r="D8" s="36" t="s">
        <v>76</v>
      </c>
      <c r="E8" s="81" t="s">
        <v>32</v>
      </c>
      <c r="F8" s="82"/>
      <c r="G8" s="82"/>
      <c r="H8" s="82"/>
      <c r="I8" s="82">
        <f t="shared" ref="I8:I17" si="1">H8*1.38</f>
        <v>0</v>
      </c>
      <c r="J8" s="83"/>
      <c r="K8" s="83">
        <f t="shared" ref="K8:K15" si="2">J8*1.38</f>
        <v>0</v>
      </c>
      <c r="L8" s="84"/>
    </row>
    <row r="9" ht="12.75" customHeight="1">
      <c r="A9" s="80">
        <v>1.0</v>
      </c>
      <c r="B9" s="34">
        <f t="shared" ref="B9:B15" si="3">B8</f>
        <v>44842</v>
      </c>
      <c r="C9" s="35">
        <v>0.625</v>
      </c>
      <c r="D9" s="36" t="s">
        <v>77</v>
      </c>
      <c r="E9" s="36" t="s">
        <v>24</v>
      </c>
      <c r="F9" s="36" t="s">
        <v>42</v>
      </c>
      <c r="G9" s="36"/>
      <c r="H9" s="83">
        <v>100.0</v>
      </c>
      <c r="I9" s="82">
        <f t="shared" si="1"/>
        <v>138</v>
      </c>
      <c r="J9" s="83"/>
      <c r="K9" s="83">
        <f t="shared" si="2"/>
        <v>0</v>
      </c>
      <c r="L9" s="84"/>
    </row>
    <row r="10" ht="25.5" customHeight="1">
      <c r="A10" s="80">
        <v>1.0</v>
      </c>
      <c r="B10" s="34">
        <f t="shared" si="3"/>
        <v>44842</v>
      </c>
      <c r="C10" s="35">
        <v>0.6666666666666666</v>
      </c>
      <c r="D10" s="36" t="s">
        <v>78</v>
      </c>
      <c r="E10" s="81" t="s">
        <v>17</v>
      </c>
      <c r="F10" s="38"/>
      <c r="G10" s="38" t="s">
        <v>79</v>
      </c>
      <c r="H10" s="82"/>
      <c r="I10" s="82">
        <f t="shared" si="1"/>
        <v>0</v>
      </c>
      <c r="J10" s="83"/>
      <c r="K10" s="83">
        <f t="shared" si="2"/>
        <v>0</v>
      </c>
      <c r="L10" s="84" t="s">
        <v>80</v>
      </c>
      <c r="N10" s="68" t="s">
        <v>81</v>
      </c>
      <c r="P10" s="66" t="s">
        <v>82</v>
      </c>
    </row>
    <row r="11" ht="12.75" customHeight="1">
      <c r="A11" s="80">
        <v>1.0</v>
      </c>
      <c r="B11" s="34">
        <f t="shared" si="3"/>
        <v>44842</v>
      </c>
      <c r="C11" s="35">
        <v>0.7083333333333334</v>
      </c>
      <c r="D11" s="36" t="s">
        <v>83</v>
      </c>
      <c r="E11" s="45" t="s">
        <v>32</v>
      </c>
      <c r="F11" s="38" t="s">
        <v>30</v>
      </c>
      <c r="G11" s="38"/>
      <c r="H11" s="82">
        <f>5*2</f>
        <v>10</v>
      </c>
      <c r="I11" s="82">
        <f t="shared" si="1"/>
        <v>13.8</v>
      </c>
      <c r="J11" s="83"/>
      <c r="K11" s="83">
        <f t="shared" si="2"/>
        <v>0</v>
      </c>
      <c r="L11" s="84" t="s">
        <v>84</v>
      </c>
      <c r="N11" s="66" t="s">
        <v>85</v>
      </c>
      <c r="P11" s="68" t="s">
        <v>85</v>
      </c>
    </row>
    <row r="12" ht="12.75" customHeight="1">
      <c r="A12" s="80">
        <v>1.0</v>
      </c>
      <c r="B12" s="34">
        <f t="shared" si="3"/>
        <v>44842</v>
      </c>
      <c r="C12" s="35">
        <v>0.75</v>
      </c>
      <c r="D12" s="36" t="s">
        <v>86</v>
      </c>
      <c r="E12" s="43" t="s">
        <v>17</v>
      </c>
      <c r="F12" s="43" t="s">
        <v>37</v>
      </c>
      <c r="G12" s="43"/>
      <c r="H12" s="82">
        <f>5.15*2</f>
        <v>10.3</v>
      </c>
      <c r="I12" s="82">
        <f t="shared" si="1"/>
        <v>14.214</v>
      </c>
      <c r="J12" s="83"/>
      <c r="K12" s="83">
        <f t="shared" si="2"/>
        <v>0</v>
      </c>
      <c r="L12" s="84" t="s">
        <v>87</v>
      </c>
      <c r="N12" s="66" t="s">
        <v>88</v>
      </c>
      <c r="P12" s="68" t="s">
        <v>89</v>
      </c>
    </row>
    <row r="13" ht="12.75" customHeight="1">
      <c r="A13" s="80">
        <v>1.0</v>
      </c>
      <c r="B13" s="34">
        <f t="shared" si="3"/>
        <v>44842</v>
      </c>
      <c r="C13" s="35">
        <v>0.7916666666666666</v>
      </c>
      <c r="D13" s="36" t="s">
        <v>90</v>
      </c>
      <c r="E13" s="45" t="s">
        <v>17</v>
      </c>
      <c r="F13" s="38" t="s">
        <v>33</v>
      </c>
      <c r="G13" s="38"/>
      <c r="H13" s="82">
        <v>10.0</v>
      </c>
      <c r="I13" s="82">
        <f t="shared" si="1"/>
        <v>13.8</v>
      </c>
      <c r="J13" s="83"/>
      <c r="K13" s="83">
        <f t="shared" si="2"/>
        <v>0</v>
      </c>
      <c r="L13" s="84"/>
      <c r="N13" s="66" t="s">
        <v>89</v>
      </c>
      <c r="P13" s="68" t="s">
        <v>91</v>
      </c>
    </row>
    <row r="14" ht="12.75" customHeight="1">
      <c r="A14" s="80">
        <v>1.0</v>
      </c>
      <c r="B14" s="34">
        <f t="shared" si="3"/>
        <v>44842</v>
      </c>
      <c r="C14" s="35">
        <v>0.8333333333333334</v>
      </c>
      <c r="D14" s="36" t="s">
        <v>92</v>
      </c>
      <c r="E14" s="45" t="s">
        <v>24</v>
      </c>
      <c r="F14" s="38" t="s">
        <v>30</v>
      </c>
      <c r="G14" s="38"/>
      <c r="H14" s="82">
        <v>3.0</v>
      </c>
      <c r="I14" s="82">
        <f t="shared" si="1"/>
        <v>4.14</v>
      </c>
      <c r="J14" s="83"/>
      <c r="K14" s="83">
        <f t="shared" si="2"/>
        <v>0</v>
      </c>
      <c r="L14" s="84"/>
      <c r="N14" s="68" t="s">
        <v>93</v>
      </c>
      <c r="P14" s="68" t="s">
        <v>94</v>
      </c>
    </row>
    <row r="15" ht="12.75" customHeight="1">
      <c r="A15" s="80">
        <v>1.0</v>
      </c>
      <c r="B15" s="34">
        <f t="shared" si="3"/>
        <v>44842</v>
      </c>
      <c r="C15" s="35">
        <v>0.8541666666666666</v>
      </c>
      <c r="D15" s="36" t="s">
        <v>95</v>
      </c>
      <c r="E15" s="85" t="s">
        <v>17</v>
      </c>
      <c r="F15" s="37" t="s">
        <v>37</v>
      </c>
      <c r="G15" s="37"/>
      <c r="H15" s="86">
        <v>0.0</v>
      </c>
      <c r="I15" s="82">
        <f t="shared" si="1"/>
        <v>0</v>
      </c>
      <c r="J15" s="83"/>
      <c r="K15" s="83">
        <f t="shared" si="2"/>
        <v>0</v>
      </c>
      <c r="L15" s="84"/>
      <c r="N15" s="66"/>
      <c r="P15" s="68"/>
    </row>
    <row r="16" ht="12.75" customHeight="1">
      <c r="A16" s="80">
        <v>1.0</v>
      </c>
      <c r="B16" s="34">
        <f>B14</f>
        <v>44842</v>
      </c>
      <c r="C16" s="35">
        <v>0.875</v>
      </c>
      <c r="D16" s="87" t="s">
        <v>96</v>
      </c>
      <c r="E16" s="88" t="s">
        <v>6</v>
      </c>
      <c r="F16" s="37"/>
      <c r="G16" s="37"/>
      <c r="H16" s="86">
        <v>95.0</v>
      </c>
      <c r="I16" s="82">
        <f t="shared" si="1"/>
        <v>131.1</v>
      </c>
      <c r="J16" s="83">
        <f>K16/1.38</f>
        <v>94.87318841</v>
      </c>
      <c r="K16" s="83">
        <f>261.85/2</f>
        <v>130.925</v>
      </c>
      <c r="L16" s="84" t="s">
        <v>97</v>
      </c>
      <c r="N16" s="66" t="s">
        <v>91</v>
      </c>
      <c r="P16" s="68" t="s">
        <v>98</v>
      </c>
    </row>
    <row r="17" ht="12.75" customHeight="1">
      <c r="A17" s="89">
        <v>1.0</v>
      </c>
      <c r="B17" s="34">
        <f>B16</f>
        <v>44842</v>
      </c>
      <c r="C17" s="48">
        <v>0.9166666666666666</v>
      </c>
      <c r="D17" s="49" t="s">
        <v>71</v>
      </c>
      <c r="E17" s="50" t="s">
        <v>32</v>
      </c>
      <c r="F17" s="50"/>
      <c r="G17" s="50"/>
      <c r="H17" s="90">
        <v>3.0</v>
      </c>
      <c r="I17" s="82">
        <f t="shared" si="1"/>
        <v>4.14</v>
      </c>
      <c r="J17" s="83"/>
      <c r="K17" s="83">
        <f>J17*1.38</f>
        <v>0</v>
      </c>
      <c r="L17" s="91"/>
      <c r="N17" s="68" t="s">
        <v>99</v>
      </c>
      <c r="P17" s="68" t="s">
        <v>100</v>
      </c>
    </row>
    <row r="18" ht="12.75" customHeight="1">
      <c r="A18" s="92">
        <v>2.0</v>
      </c>
      <c r="B18" s="53">
        <v>44843.0</v>
      </c>
      <c r="C18" s="26">
        <v>0.3333333333333333</v>
      </c>
      <c r="D18" s="29"/>
      <c r="E18" s="29" t="s">
        <v>32</v>
      </c>
      <c r="F18" s="29"/>
      <c r="G18" s="29"/>
      <c r="H18" s="93"/>
      <c r="I18" s="94">
        <f>'Portugal old'!$H18*1.38</f>
        <v>0</v>
      </c>
      <c r="J18" s="93"/>
      <c r="K18" s="93">
        <f>'Portugal old'!$J18*1.38</f>
        <v>0</v>
      </c>
      <c r="L18" s="95"/>
      <c r="N18" s="68" t="s">
        <v>101</v>
      </c>
      <c r="P18" s="68" t="s">
        <v>102</v>
      </c>
    </row>
    <row r="19" ht="12.75" customHeight="1">
      <c r="A19" s="80">
        <f t="shared" ref="A19:A32" si="4">$A$18</f>
        <v>2</v>
      </c>
      <c r="B19" s="34">
        <f t="shared" ref="B19:B32" si="5">B18</f>
        <v>44843</v>
      </c>
      <c r="C19" s="35">
        <v>0.375</v>
      </c>
      <c r="D19" s="36" t="s">
        <v>103</v>
      </c>
      <c r="E19" s="36" t="s">
        <v>24</v>
      </c>
      <c r="F19" s="43"/>
      <c r="G19" s="43" t="s">
        <v>104</v>
      </c>
      <c r="H19" s="82">
        <v>3.0</v>
      </c>
      <c r="I19" s="82">
        <f>'Portugal old'!$H19*1.38</f>
        <v>4.14</v>
      </c>
      <c r="J19" s="83"/>
      <c r="K19" s="83">
        <f>'Portugal old'!$J19*1.38</f>
        <v>0</v>
      </c>
      <c r="L19" s="84"/>
      <c r="N19" s="66" t="s">
        <v>105</v>
      </c>
      <c r="P19" s="68" t="s">
        <v>105</v>
      </c>
    </row>
    <row r="20" ht="21.75" customHeight="1">
      <c r="A20" s="80">
        <f t="shared" si="4"/>
        <v>2</v>
      </c>
      <c r="B20" s="34">
        <f t="shared" si="5"/>
        <v>44843</v>
      </c>
      <c r="C20" s="35">
        <v>0.4166666666666667</v>
      </c>
      <c r="D20" s="36" t="s">
        <v>106</v>
      </c>
      <c r="E20" s="36" t="s">
        <v>17</v>
      </c>
      <c r="F20" s="43" t="s">
        <v>107</v>
      </c>
      <c r="G20" s="43"/>
      <c r="H20" s="82">
        <v>0.0</v>
      </c>
      <c r="I20" s="82">
        <f>'Portugal old'!$H20*1.38</f>
        <v>0</v>
      </c>
      <c r="J20" s="83"/>
      <c r="K20" s="83">
        <f>'Portugal old'!$J20*1.38</f>
        <v>0</v>
      </c>
      <c r="L20" s="84" t="s">
        <v>108</v>
      </c>
      <c r="N20" s="68" t="s">
        <v>109</v>
      </c>
      <c r="P20" s="68" t="s">
        <v>101</v>
      </c>
    </row>
    <row r="21" ht="26.25" customHeight="1">
      <c r="A21" s="80">
        <f t="shared" si="4"/>
        <v>2</v>
      </c>
      <c r="B21" s="34">
        <f t="shared" si="5"/>
        <v>44843</v>
      </c>
      <c r="C21" s="35">
        <v>0.4583333333333333</v>
      </c>
      <c r="D21" s="36" t="s">
        <v>110</v>
      </c>
      <c r="E21" s="36" t="s">
        <v>17</v>
      </c>
      <c r="F21" s="36" t="s">
        <v>111</v>
      </c>
      <c r="G21" s="36"/>
      <c r="H21" s="83">
        <v>0.0</v>
      </c>
      <c r="I21" s="82">
        <f>'Portugal old'!$H21*1.38</f>
        <v>0</v>
      </c>
      <c r="J21" s="83"/>
      <c r="K21" s="83">
        <f>'Portugal old'!$J21*1.38</f>
        <v>0</v>
      </c>
      <c r="L21" s="84" t="s">
        <v>112</v>
      </c>
      <c r="N21" s="68" t="s">
        <v>113</v>
      </c>
      <c r="P21" s="68" t="s">
        <v>85</v>
      </c>
    </row>
    <row r="22" ht="27.0" customHeight="1">
      <c r="A22" s="80">
        <f t="shared" si="4"/>
        <v>2</v>
      </c>
      <c r="B22" s="34">
        <f t="shared" si="5"/>
        <v>44843</v>
      </c>
      <c r="C22" s="35">
        <v>0.5</v>
      </c>
      <c r="D22" s="36" t="s">
        <v>114</v>
      </c>
      <c r="E22" s="37" t="s">
        <v>17</v>
      </c>
      <c r="F22" s="37"/>
      <c r="G22" s="37" t="s">
        <v>115</v>
      </c>
      <c r="H22" s="83">
        <v>0.0</v>
      </c>
      <c r="I22" s="82">
        <f>'Portugal old'!$H22*1.38</f>
        <v>0</v>
      </c>
      <c r="J22" s="83"/>
      <c r="K22" s="83">
        <f>'Portugal old'!$J22*1.38</f>
        <v>0</v>
      </c>
      <c r="L22" s="84"/>
      <c r="N22" s="68" t="s">
        <v>116</v>
      </c>
    </row>
    <row r="23" ht="16.5" customHeight="1">
      <c r="A23" s="80">
        <f t="shared" si="4"/>
        <v>2</v>
      </c>
      <c r="B23" s="34">
        <f t="shared" si="5"/>
        <v>44843</v>
      </c>
      <c r="C23" s="35">
        <v>0.5416666666666666</v>
      </c>
      <c r="D23" s="36" t="s">
        <v>117</v>
      </c>
      <c r="E23" s="37" t="s">
        <v>24</v>
      </c>
      <c r="F23" s="37"/>
      <c r="G23" s="37" t="s">
        <v>118</v>
      </c>
      <c r="H23" s="86">
        <v>10.0</v>
      </c>
      <c r="I23" s="82">
        <f>'Portugal old'!$H23*1.38</f>
        <v>13.8</v>
      </c>
      <c r="J23" s="83"/>
      <c r="K23" s="83">
        <f>'Portugal old'!$J23*1.38</f>
        <v>0</v>
      </c>
      <c r="L23" s="84"/>
      <c r="N23" s="66" t="s">
        <v>98</v>
      </c>
    </row>
    <row r="24" ht="26.25" customHeight="1">
      <c r="A24" s="80">
        <f t="shared" si="4"/>
        <v>2</v>
      </c>
      <c r="B24" s="34">
        <f t="shared" si="5"/>
        <v>44843</v>
      </c>
      <c r="C24" s="35">
        <v>0.5833333333333334</v>
      </c>
      <c r="D24" s="36" t="s">
        <v>119</v>
      </c>
      <c r="E24" s="37" t="s">
        <v>17</v>
      </c>
      <c r="F24" s="37"/>
      <c r="G24" s="37" t="s">
        <v>120</v>
      </c>
      <c r="H24" s="86"/>
      <c r="I24" s="82">
        <f>'Portugal old'!$H24*1.38</f>
        <v>0</v>
      </c>
      <c r="J24" s="83"/>
      <c r="K24" s="83">
        <f>'Portugal old'!$J24*1.38</f>
        <v>0</v>
      </c>
      <c r="L24" s="84" t="s">
        <v>121</v>
      </c>
      <c r="N24" s="66" t="s">
        <v>100</v>
      </c>
    </row>
    <row r="25" ht="27.75" customHeight="1">
      <c r="A25" s="80">
        <f t="shared" si="4"/>
        <v>2</v>
      </c>
      <c r="B25" s="34">
        <f t="shared" si="5"/>
        <v>44843</v>
      </c>
      <c r="C25" s="35">
        <v>0.625</v>
      </c>
      <c r="D25" s="36" t="s">
        <v>122</v>
      </c>
      <c r="E25" s="81" t="s">
        <v>17</v>
      </c>
      <c r="F25" s="43" t="s">
        <v>25</v>
      </c>
      <c r="G25" s="43"/>
      <c r="H25" s="82">
        <v>11.2</v>
      </c>
      <c r="I25" s="82">
        <f>'Portugal old'!$H25*1.38</f>
        <v>15.456</v>
      </c>
      <c r="J25" s="83"/>
      <c r="K25" s="83">
        <f>'Portugal old'!$J25*1.38</f>
        <v>0</v>
      </c>
      <c r="L25" s="84" t="s">
        <v>123</v>
      </c>
      <c r="N25" s="66" t="s">
        <v>102</v>
      </c>
    </row>
    <row r="26" ht="27.0" customHeight="1">
      <c r="A26" s="80">
        <f t="shared" si="4"/>
        <v>2</v>
      </c>
      <c r="B26" s="34">
        <f t="shared" si="5"/>
        <v>44843</v>
      </c>
      <c r="C26" s="35">
        <v>0.6666666666666666</v>
      </c>
      <c r="D26" s="36" t="s">
        <v>124</v>
      </c>
      <c r="E26" s="45" t="s">
        <v>17</v>
      </c>
      <c r="F26" s="38" t="s">
        <v>47</v>
      </c>
      <c r="G26" s="38"/>
      <c r="H26" s="82"/>
      <c r="I26" s="82">
        <f>'Portugal old'!$H26*1.38</f>
        <v>0</v>
      </c>
      <c r="J26" s="83"/>
      <c r="K26" s="83">
        <f>'Portugal old'!$J26*1.38</f>
        <v>0</v>
      </c>
      <c r="L26" s="84" t="s">
        <v>125</v>
      </c>
    </row>
    <row r="27" ht="15.0" customHeight="1">
      <c r="A27" s="80">
        <f t="shared" si="4"/>
        <v>2</v>
      </c>
      <c r="B27" s="34">
        <f t="shared" si="5"/>
        <v>44843</v>
      </c>
      <c r="C27" s="35">
        <v>0.7083333333333334</v>
      </c>
      <c r="D27" s="36"/>
      <c r="E27" s="45"/>
      <c r="F27" s="38"/>
      <c r="G27" s="38"/>
      <c r="H27" s="82"/>
      <c r="I27" s="82">
        <f>'Portugal old'!$H27*1.38</f>
        <v>0</v>
      </c>
      <c r="J27" s="83"/>
      <c r="K27" s="83">
        <f>'Portugal old'!$J27*1.38</f>
        <v>0</v>
      </c>
      <c r="L27" s="84"/>
    </row>
    <row r="28" ht="27.0" customHeight="1">
      <c r="A28" s="80">
        <f t="shared" si="4"/>
        <v>2</v>
      </c>
      <c r="B28" s="34">
        <f t="shared" si="5"/>
        <v>44843</v>
      </c>
      <c r="C28" s="35">
        <v>0.75</v>
      </c>
      <c r="D28" s="96" t="s">
        <v>126</v>
      </c>
      <c r="E28" s="36" t="s">
        <v>24</v>
      </c>
      <c r="F28" s="36"/>
      <c r="G28" s="36" t="s">
        <v>115</v>
      </c>
      <c r="H28" s="83">
        <v>30.0</v>
      </c>
      <c r="I28" s="82">
        <f>'Portugal old'!$H28*1.38</f>
        <v>41.4</v>
      </c>
      <c r="J28" s="83"/>
      <c r="K28" s="83">
        <f>'Portugal old'!$J28*1.38</f>
        <v>0</v>
      </c>
      <c r="L28" s="84"/>
    </row>
    <row r="29" ht="15.0" customHeight="1">
      <c r="A29" s="80">
        <f t="shared" si="4"/>
        <v>2</v>
      </c>
      <c r="B29" s="34">
        <f t="shared" si="5"/>
        <v>44843</v>
      </c>
      <c r="C29" s="35">
        <v>0.7916666666666666</v>
      </c>
      <c r="D29" s="36" t="s">
        <v>127</v>
      </c>
      <c r="E29" s="45" t="s">
        <v>24</v>
      </c>
      <c r="F29" s="38"/>
      <c r="G29" s="38"/>
      <c r="H29" s="82">
        <v>10.0</v>
      </c>
      <c r="I29" s="82">
        <f>'Portugal old'!$H29*1.38</f>
        <v>13.8</v>
      </c>
      <c r="J29" s="83"/>
      <c r="K29" s="83">
        <f>'Portugal old'!$J29*1.38</f>
        <v>0</v>
      </c>
      <c r="L29" s="84"/>
    </row>
    <row r="30" ht="12.75" customHeight="1">
      <c r="A30" s="80">
        <f t="shared" si="4"/>
        <v>2</v>
      </c>
      <c r="B30" s="34">
        <f t="shared" si="5"/>
        <v>44843</v>
      </c>
      <c r="C30" s="35">
        <v>0.8333333333333334</v>
      </c>
      <c r="D30" s="43"/>
      <c r="E30" s="45"/>
      <c r="F30" s="38"/>
      <c r="G30" s="38"/>
      <c r="H30" s="82"/>
      <c r="I30" s="82">
        <f>'Portugal old'!$H30*1.38</f>
        <v>0</v>
      </c>
      <c r="J30" s="83"/>
      <c r="K30" s="83">
        <f>'Portugal old'!$J30*1.38</f>
        <v>0</v>
      </c>
      <c r="L30" s="84"/>
    </row>
    <row r="31" ht="12.75" customHeight="1">
      <c r="A31" s="80">
        <f t="shared" si="4"/>
        <v>2</v>
      </c>
      <c r="B31" s="34">
        <f t="shared" si="5"/>
        <v>44843</v>
      </c>
      <c r="C31" s="35">
        <v>0.875</v>
      </c>
      <c r="D31" s="87" t="s">
        <v>128</v>
      </c>
      <c r="E31" s="88" t="s">
        <v>6</v>
      </c>
      <c r="F31" s="37"/>
      <c r="G31" s="37"/>
      <c r="H31" s="86">
        <v>95.0</v>
      </c>
      <c r="I31" s="82">
        <f>'Portugal old'!$H31*1.38</f>
        <v>131.1</v>
      </c>
      <c r="J31" s="83">
        <f>K31/1.38</f>
        <v>94.87318841</v>
      </c>
      <c r="K31" s="83">
        <f>261.85/2</f>
        <v>130.925</v>
      </c>
      <c r="L31" s="84" t="s">
        <v>97</v>
      </c>
    </row>
    <row r="32" ht="12.75" customHeight="1">
      <c r="A32" s="89">
        <f t="shared" si="4"/>
        <v>2</v>
      </c>
      <c r="B32" s="34">
        <f t="shared" si="5"/>
        <v>44843</v>
      </c>
      <c r="C32" s="48">
        <v>0.9166666666666666</v>
      </c>
      <c r="D32" s="49" t="s">
        <v>129</v>
      </c>
      <c r="E32" s="50" t="s">
        <v>130</v>
      </c>
      <c r="F32" s="50"/>
      <c r="G32" s="50"/>
      <c r="H32" s="90">
        <v>42.0</v>
      </c>
      <c r="I32" s="82">
        <f>'Portugal old'!$H32*1.38</f>
        <v>57.96</v>
      </c>
      <c r="J32" s="83"/>
      <c r="K32" s="83">
        <f>'Portugal old'!$J32*1.38</f>
        <v>0</v>
      </c>
      <c r="L32" s="91" t="s">
        <v>131</v>
      </c>
    </row>
    <row r="33" ht="25.5" customHeight="1">
      <c r="A33" s="92">
        <f t="shared" ref="A33:A47" si="6">$A$18+1</f>
        <v>3</v>
      </c>
      <c r="B33" s="53">
        <f>B18+1</f>
        <v>44844</v>
      </c>
      <c r="C33" s="26">
        <v>0.3333333333333333</v>
      </c>
      <c r="D33" s="38" t="s">
        <v>132</v>
      </c>
      <c r="E33" s="43" t="s">
        <v>24</v>
      </c>
      <c r="F33" s="43"/>
      <c r="G33" s="43"/>
      <c r="H33" s="82">
        <v>10.0</v>
      </c>
      <c r="I33" s="94">
        <f>'Portugal old'!$H33*1.38</f>
        <v>13.8</v>
      </c>
      <c r="J33" s="93"/>
      <c r="K33" s="93">
        <f>'Portugal old'!$J33*1.38</f>
        <v>0</v>
      </c>
      <c r="L33" s="95"/>
    </row>
    <row r="34" ht="26.25" customHeight="1">
      <c r="A34" s="80">
        <f t="shared" si="6"/>
        <v>3</v>
      </c>
      <c r="B34" s="34">
        <f t="shared" ref="B34:B47" si="7">B33</f>
        <v>44844</v>
      </c>
      <c r="C34" s="35">
        <v>0.375</v>
      </c>
      <c r="D34" s="36" t="s">
        <v>133</v>
      </c>
      <c r="E34" s="43" t="s">
        <v>130</v>
      </c>
      <c r="F34" s="43"/>
      <c r="G34" s="43"/>
      <c r="H34" s="82">
        <v>290.0</v>
      </c>
      <c r="I34" s="82">
        <f>'Portugal old'!$H34*1.38</f>
        <v>400.2</v>
      </c>
      <c r="J34" s="83"/>
      <c r="K34" s="83">
        <f>'Portugal old'!$J34*1.38</f>
        <v>0</v>
      </c>
      <c r="L34" s="97" t="s">
        <v>134</v>
      </c>
    </row>
    <row r="35" ht="25.5" customHeight="1">
      <c r="A35" s="80">
        <f t="shared" si="6"/>
        <v>3</v>
      </c>
      <c r="B35" s="34">
        <f t="shared" si="7"/>
        <v>44844</v>
      </c>
      <c r="C35" s="35">
        <v>0.4166666666666667</v>
      </c>
      <c r="D35" s="36" t="s">
        <v>135</v>
      </c>
      <c r="E35" s="81" t="s">
        <v>17</v>
      </c>
      <c r="F35" s="43" t="s">
        <v>136</v>
      </c>
      <c r="G35" s="38"/>
      <c r="H35" s="82">
        <v>20.0</v>
      </c>
      <c r="I35" s="82">
        <f>'Portugal old'!$H35*1.38</f>
        <v>27.6</v>
      </c>
      <c r="J35" s="83"/>
      <c r="K35" s="83">
        <f>'Portugal old'!$J35*1.38</f>
        <v>0</v>
      </c>
      <c r="L35" s="84"/>
    </row>
    <row r="36" ht="33.75" customHeight="1">
      <c r="A36" s="80">
        <f t="shared" si="6"/>
        <v>3</v>
      </c>
      <c r="B36" s="34">
        <f t="shared" si="7"/>
        <v>44844</v>
      </c>
      <c r="C36" s="35">
        <v>0.4583333333333333</v>
      </c>
      <c r="D36" s="38" t="s">
        <v>137</v>
      </c>
      <c r="E36" s="81" t="s">
        <v>17</v>
      </c>
      <c r="F36" s="43" t="s">
        <v>33</v>
      </c>
      <c r="G36" s="38"/>
      <c r="H36" s="82">
        <v>20.0</v>
      </c>
      <c r="I36" s="82">
        <f>'Portugal old'!$H36*1.38</f>
        <v>27.6</v>
      </c>
      <c r="J36" s="83"/>
      <c r="K36" s="83">
        <f>'Portugal old'!$J36*1.38</f>
        <v>0</v>
      </c>
      <c r="L36" s="41"/>
    </row>
    <row r="37" ht="27.0" customHeight="1">
      <c r="A37" s="80">
        <f t="shared" si="6"/>
        <v>3</v>
      </c>
      <c r="B37" s="34">
        <f t="shared" si="7"/>
        <v>44844</v>
      </c>
      <c r="C37" s="35">
        <v>0.5</v>
      </c>
      <c r="D37" s="36" t="s">
        <v>138</v>
      </c>
      <c r="E37" s="81" t="s">
        <v>24</v>
      </c>
      <c r="F37" s="43" t="s">
        <v>37</v>
      </c>
      <c r="G37" s="38"/>
      <c r="H37" s="82">
        <v>25.0</v>
      </c>
      <c r="I37" s="82">
        <f>'Portugal old'!$H37*1.38</f>
        <v>34.5</v>
      </c>
      <c r="J37" s="83"/>
      <c r="K37" s="83">
        <f>'Portugal old'!$J37*1.38</f>
        <v>0</v>
      </c>
      <c r="L37" s="41"/>
    </row>
    <row r="38" ht="18.75" customHeight="1">
      <c r="A38" s="80">
        <f t="shared" si="6"/>
        <v>3</v>
      </c>
      <c r="B38" s="34">
        <f t="shared" si="7"/>
        <v>44844</v>
      </c>
      <c r="C38" s="35">
        <v>0.5416666666666666</v>
      </c>
      <c r="D38" s="36" t="s">
        <v>139</v>
      </c>
      <c r="E38" s="43" t="s">
        <v>24</v>
      </c>
      <c r="F38" s="43" t="s">
        <v>39</v>
      </c>
      <c r="G38" s="38"/>
      <c r="H38" s="82">
        <v>3.0</v>
      </c>
      <c r="I38" s="82">
        <f>'Portugal old'!$H38*1.38</f>
        <v>4.14</v>
      </c>
      <c r="J38" s="83"/>
      <c r="K38" s="83">
        <f>'Portugal old'!$J38*1.38</f>
        <v>0</v>
      </c>
      <c r="L38" s="41"/>
    </row>
    <row r="39" ht="13.5" customHeight="1">
      <c r="A39" s="80">
        <f t="shared" si="6"/>
        <v>3</v>
      </c>
      <c r="B39" s="34">
        <f t="shared" si="7"/>
        <v>44844</v>
      </c>
      <c r="C39" s="35">
        <v>0.5833333333333334</v>
      </c>
      <c r="D39" s="36" t="s">
        <v>140</v>
      </c>
      <c r="E39" s="43" t="s">
        <v>17</v>
      </c>
      <c r="F39" s="43" t="s">
        <v>33</v>
      </c>
      <c r="G39" s="38"/>
      <c r="H39" s="82">
        <v>16.0</v>
      </c>
      <c r="I39" s="82">
        <f>'Portugal old'!$H39*1.38</f>
        <v>22.08</v>
      </c>
      <c r="J39" s="83"/>
      <c r="K39" s="83">
        <f>'Portugal old'!$J39*1.38</f>
        <v>0</v>
      </c>
      <c r="L39" s="41"/>
    </row>
    <row r="40" ht="17.25" customHeight="1">
      <c r="A40" s="80">
        <f t="shared" si="6"/>
        <v>3</v>
      </c>
      <c r="B40" s="34">
        <f t="shared" si="7"/>
        <v>44844</v>
      </c>
      <c r="C40" s="35">
        <v>0.625</v>
      </c>
      <c r="D40" s="38" t="s">
        <v>141</v>
      </c>
      <c r="E40" s="43" t="s">
        <v>17</v>
      </c>
      <c r="F40" s="43" t="s">
        <v>35</v>
      </c>
      <c r="G40" s="38"/>
      <c r="H40" s="82">
        <v>28.0</v>
      </c>
      <c r="I40" s="82">
        <f>'Portugal old'!$H40*1.38</f>
        <v>38.64</v>
      </c>
      <c r="J40" s="83"/>
      <c r="K40" s="83">
        <f>'Portugal old'!$J40*1.38</f>
        <v>0</v>
      </c>
      <c r="L40" s="41"/>
    </row>
    <row r="41" ht="12.75" customHeight="1">
      <c r="A41" s="80">
        <f t="shared" si="6"/>
        <v>3</v>
      </c>
      <c r="B41" s="34">
        <f t="shared" si="7"/>
        <v>44844</v>
      </c>
      <c r="C41" s="35">
        <v>0.6666666666666666</v>
      </c>
      <c r="D41" s="38" t="s">
        <v>142</v>
      </c>
      <c r="E41" s="37" t="s">
        <v>17</v>
      </c>
      <c r="F41" s="37" t="s">
        <v>143</v>
      </c>
      <c r="G41" s="38"/>
      <c r="H41" s="82">
        <v>16.0</v>
      </c>
      <c r="I41" s="82">
        <f>'Portugal old'!$H41*1.38</f>
        <v>22.08</v>
      </c>
      <c r="J41" s="83"/>
      <c r="K41" s="83">
        <f>'Portugal old'!$J41*1.38</f>
        <v>0</v>
      </c>
      <c r="L41" s="41"/>
    </row>
    <row r="42" ht="12.75" customHeight="1">
      <c r="A42" s="80">
        <f t="shared" si="6"/>
        <v>3</v>
      </c>
      <c r="B42" s="34">
        <f t="shared" si="7"/>
        <v>44844</v>
      </c>
      <c r="C42" s="35">
        <v>0.7083333333333334</v>
      </c>
      <c r="D42" s="36" t="s">
        <v>144</v>
      </c>
      <c r="E42" s="38" t="s">
        <v>17</v>
      </c>
      <c r="F42" s="38" t="s">
        <v>145</v>
      </c>
      <c r="G42" s="43"/>
      <c r="H42" s="82">
        <v>14.0</v>
      </c>
      <c r="I42" s="82">
        <f>'Portugal old'!$H42*1.38</f>
        <v>19.32</v>
      </c>
      <c r="J42" s="83"/>
      <c r="K42" s="83">
        <f>'Portugal old'!$J42*1.38</f>
        <v>0</v>
      </c>
      <c r="L42" s="41"/>
    </row>
    <row r="43" ht="15.0" customHeight="1">
      <c r="A43" s="80">
        <f t="shared" si="6"/>
        <v>3</v>
      </c>
      <c r="B43" s="34">
        <f t="shared" si="7"/>
        <v>44844</v>
      </c>
      <c r="C43" s="35">
        <v>0.75</v>
      </c>
      <c r="D43" s="43" t="s">
        <v>146</v>
      </c>
      <c r="E43" s="43" t="s">
        <v>17</v>
      </c>
      <c r="F43" s="43" t="s">
        <v>147</v>
      </c>
      <c r="G43" s="43"/>
      <c r="H43" s="82">
        <v>0.0</v>
      </c>
      <c r="I43" s="82">
        <f>'Portugal old'!$H43*1.38</f>
        <v>0</v>
      </c>
      <c r="J43" s="83"/>
      <c r="K43" s="83">
        <f>'Portugal old'!$J43*1.38</f>
        <v>0</v>
      </c>
      <c r="L43" s="41"/>
    </row>
    <row r="44" ht="27.0" customHeight="1">
      <c r="A44" s="80">
        <f t="shared" si="6"/>
        <v>3</v>
      </c>
      <c r="B44" s="34">
        <f t="shared" si="7"/>
        <v>44844</v>
      </c>
      <c r="C44" s="35">
        <v>0.7916666666666666</v>
      </c>
      <c r="D44" s="36" t="s">
        <v>148</v>
      </c>
      <c r="E44" s="45" t="s">
        <v>24</v>
      </c>
      <c r="F44" s="38"/>
      <c r="G44" s="38"/>
      <c r="H44" s="82"/>
      <c r="I44" s="82">
        <f>'Portugal old'!$H44*1.38</f>
        <v>0</v>
      </c>
      <c r="J44" s="83"/>
      <c r="K44" s="83">
        <f>'Portugal old'!$J44*1.38</f>
        <v>0</v>
      </c>
      <c r="L44" s="41"/>
    </row>
    <row r="45" ht="12.75" customHeight="1">
      <c r="A45" s="80">
        <f t="shared" si="6"/>
        <v>3</v>
      </c>
      <c r="B45" s="34">
        <f t="shared" si="7"/>
        <v>44844</v>
      </c>
      <c r="C45" s="35">
        <v>0.8333333333333334</v>
      </c>
      <c r="D45" s="38"/>
      <c r="E45" s="45"/>
      <c r="F45" s="38"/>
      <c r="G45" s="38"/>
      <c r="H45" s="82"/>
      <c r="I45" s="82">
        <f>'Portugal old'!$H45*1.38</f>
        <v>0</v>
      </c>
      <c r="J45" s="83"/>
      <c r="K45" s="83">
        <f>'Portugal old'!$J45*1.38</f>
        <v>0</v>
      </c>
      <c r="L45" s="41"/>
    </row>
    <row r="46" ht="12.75" customHeight="1">
      <c r="A46" s="80">
        <f t="shared" si="6"/>
        <v>3</v>
      </c>
      <c r="B46" s="34">
        <f t="shared" si="7"/>
        <v>44844</v>
      </c>
      <c r="C46" s="98">
        <v>0.875</v>
      </c>
      <c r="D46" s="87" t="s">
        <v>149</v>
      </c>
      <c r="E46" s="88" t="s">
        <v>6</v>
      </c>
      <c r="F46" s="37"/>
      <c r="G46" s="37"/>
      <c r="H46" s="86">
        <v>95.0</v>
      </c>
      <c r="I46" s="82">
        <f>'Portugal old'!$H46*1.38</f>
        <v>131.1</v>
      </c>
      <c r="J46" s="83"/>
      <c r="K46" s="83">
        <f>'Portugal old'!$J46*1.38</f>
        <v>0</v>
      </c>
      <c r="L46" s="41"/>
    </row>
    <row r="47" ht="12.75" customHeight="1">
      <c r="A47" s="89">
        <f t="shared" si="6"/>
        <v>3</v>
      </c>
      <c r="B47" s="34">
        <f t="shared" si="7"/>
        <v>44844</v>
      </c>
      <c r="C47" s="48">
        <v>0.9166666666666666</v>
      </c>
      <c r="D47" s="49" t="s">
        <v>150</v>
      </c>
      <c r="E47" s="50" t="s">
        <v>130</v>
      </c>
      <c r="F47" s="50"/>
      <c r="G47" s="50"/>
      <c r="H47" s="90">
        <v>10.0</v>
      </c>
      <c r="I47" s="82">
        <f>'Portugal old'!$H47*1.38</f>
        <v>13.8</v>
      </c>
      <c r="J47" s="83"/>
      <c r="K47" s="83">
        <f>'Portugal old'!$J47*1.38</f>
        <v>0</v>
      </c>
      <c r="L47" s="51"/>
    </row>
    <row r="48" ht="24.75" customHeight="1">
      <c r="A48" s="92">
        <f t="shared" ref="A48:A62" si="8">$A$18+2</f>
        <v>4</v>
      </c>
      <c r="B48" s="53">
        <f>B33+1</f>
        <v>44845</v>
      </c>
      <c r="C48" s="26">
        <v>0.3333333333333333</v>
      </c>
      <c r="D48" s="29" t="s">
        <v>151</v>
      </c>
      <c r="E48" s="29" t="s">
        <v>24</v>
      </c>
      <c r="F48" s="29"/>
      <c r="G48" s="29"/>
      <c r="H48" s="93">
        <v>15.0</v>
      </c>
      <c r="I48" s="94">
        <f>'Portugal old'!$H48*1.38</f>
        <v>20.7</v>
      </c>
      <c r="J48" s="93"/>
      <c r="K48" s="93">
        <f>'Portugal old'!$J48*1.38</f>
        <v>0</v>
      </c>
      <c r="L48" s="95"/>
    </row>
    <row r="49" ht="38.25" customHeight="1">
      <c r="A49" s="80">
        <f t="shared" si="8"/>
        <v>4</v>
      </c>
      <c r="B49" s="34">
        <f t="shared" ref="B49:B62" si="9">B48</f>
        <v>44845</v>
      </c>
      <c r="C49" s="35">
        <v>0.375</v>
      </c>
      <c r="D49" s="36" t="s">
        <v>152</v>
      </c>
      <c r="E49" s="36" t="s">
        <v>17</v>
      </c>
      <c r="F49" s="36" t="s">
        <v>153</v>
      </c>
      <c r="G49" s="36"/>
      <c r="H49" s="83">
        <v>0.0</v>
      </c>
      <c r="I49" s="82">
        <f>'Portugal old'!$H49*1.38</f>
        <v>0</v>
      </c>
      <c r="J49" s="83"/>
      <c r="K49" s="83">
        <f>'Portugal old'!$J49*1.38</f>
        <v>0</v>
      </c>
      <c r="L49" s="84"/>
    </row>
    <row r="50" ht="27.0" customHeight="1">
      <c r="A50" s="80">
        <f t="shared" si="8"/>
        <v>4</v>
      </c>
      <c r="B50" s="34">
        <f t="shared" si="9"/>
        <v>44845</v>
      </c>
      <c r="C50" s="35">
        <v>0.4166666666666667</v>
      </c>
      <c r="D50" s="36" t="s">
        <v>154</v>
      </c>
      <c r="E50" s="38" t="s">
        <v>17</v>
      </c>
      <c r="F50" s="38" t="s">
        <v>56</v>
      </c>
      <c r="G50" s="38"/>
      <c r="H50" s="83">
        <v>2.0</v>
      </c>
      <c r="I50" s="82">
        <f>'Portugal old'!$H50*1.38</f>
        <v>2.76</v>
      </c>
      <c r="J50" s="83"/>
      <c r="K50" s="83">
        <f>'Portugal old'!$J50*1.38</f>
        <v>0</v>
      </c>
      <c r="L50" s="84"/>
    </row>
    <row r="51" ht="12.75" customHeight="1">
      <c r="A51" s="80">
        <f t="shared" si="8"/>
        <v>4</v>
      </c>
      <c r="B51" s="34">
        <f t="shared" si="9"/>
        <v>44845</v>
      </c>
      <c r="C51" s="35">
        <v>0.4583333333333333</v>
      </c>
      <c r="D51" s="36" t="s">
        <v>155</v>
      </c>
      <c r="E51" s="37" t="s">
        <v>17</v>
      </c>
      <c r="F51" s="37" t="s">
        <v>156</v>
      </c>
      <c r="G51" s="38"/>
      <c r="H51" s="82">
        <v>0.0</v>
      </c>
      <c r="I51" s="82">
        <f>'Portugal old'!$H51*1.38</f>
        <v>0</v>
      </c>
      <c r="J51" s="83"/>
      <c r="K51" s="83">
        <f>'Portugal old'!$J51*1.38</f>
        <v>0</v>
      </c>
      <c r="L51" s="84"/>
    </row>
    <row r="52" ht="13.5" customHeight="1">
      <c r="A52" s="80">
        <f t="shared" si="8"/>
        <v>4</v>
      </c>
      <c r="B52" s="34">
        <f t="shared" si="9"/>
        <v>44845</v>
      </c>
      <c r="C52" s="35">
        <v>0.5</v>
      </c>
      <c r="D52" s="36" t="s">
        <v>157</v>
      </c>
      <c r="E52" s="38" t="s">
        <v>24</v>
      </c>
      <c r="F52" s="38" t="s">
        <v>47</v>
      </c>
      <c r="G52" s="43"/>
      <c r="H52" s="82">
        <v>30.0</v>
      </c>
      <c r="I52" s="82">
        <f>'Portugal old'!$H52*1.38</f>
        <v>41.4</v>
      </c>
      <c r="J52" s="83"/>
      <c r="K52" s="83">
        <f>'Portugal old'!$J52*1.38</f>
        <v>0</v>
      </c>
      <c r="L52" s="84"/>
    </row>
    <row r="53" ht="26.25" customHeight="1">
      <c r="A53" s="80">
        <f t="shared" si="8"/>
        <v>4</v>
      </c>
      <c r="B53" s="34">
        <f t="shared" si="9"/>
        <v>44845</v>
      </c>
      <c r="C53" s="35">
        <v>0.5416666666666666</v>
      </c>
      <c r="D53" s="36" t="s">
        <v>158</v>
      </c>
      <c r="E53" s="45" t="s">
        <v>17</v>
      </c>
      <c r="F53" s="38" t="s">
        <v>159</v>
      </c>
      <c r="G53" s="38"/>
      <c r="H53" s="82">
        <v>8.0</v>
      </c>
      <c r="I53" s="82">
        <f>'Portugal old'!$H53*1.38</f>
        <v>11.04</v>
      </c>
      <c r="J53" s="83"/>
      <c r="K53" s="83">
        <f>'Portugal old'!$J53*1.38</f>
        <v>0</v>
      </c>
      <c r="L53" s="84"/>
    </row>
    <row r="54" ht="16.5" customHeight="1">
      <c r="A54" s="80">
        <f t="shared" si="8"/>
        <v>4</v>
      </c>
      <c r="B54" s="34">
        <f t="shared" si="9"/>
        <v>44845</v>
      </c>
      <c r="C54" s="35">
        <v>0.5833333333333334</v>
      </c>
      <c r="D54" s="36" t="s">
        <v>160</v>
      </c>
      <c r="E54" s="37" t="s">
        <v>17</v>
      </c>
      <c r="F54" s="37" t="s">
        <v>161</v>
      </c>
      <c r="G54" s="37"/>
      <c r="H54" s="86">
        <v>26.0</v>
      </c>
      <c r="I54" s="82">
        <f>'Portugal old'!$H54*1.38</f>
        <v>35.88</v>
      </c>
      <c r="J54" s="83"/>
      <c r="K54" s="83">
        <f>'Portugal old'!$J54*1.38</f>
        <v>0</v>
      </c>
      <c r="L54" s="84"/>
    </row>
    <row r="55" ht="14.25" customHeight="1">
      <c r="A55" s="80">
        <f t="shared" si="8"/>
        <v>4</v>
      </c>
      <c r="B55" s="34">
        <f t="shared" si="9"/>
        <v>44845</v>
      </c>
      <c r="C55" s="35">
        <v>0.625</v>
      </c>
      <c r="D55" s="36" t="s">
        <v>162</v>
      </c>
      <c r="E55" s="36" t="s">
        <v>24</v>
      </c>
      <c r="F55" s="36" t="s">
        <v>47</v>
      </c>
      <c r="G55" s="36"/>
      <c r="H55" s="83">
        <v>20.0</v>
      </c>
      <c r="I55" s="82">
        <f>'Portugal old'!$H55*1.38</f>
        <v>27.6</v>
      </c>
      <c r="J55" s="83"/>
      <c r="K55" s="83">
        <f>'Portugal old'!$J55*1.38</f>
        <v>0</v>
      </c>
      <c r="L55" s="84"/>
    </row>
    <row r="56" ht="12.75" customHeight="1">
      <c r="A56" s="80">
        <f t="shared" si="8"/>
        <v>4</v>
      </c>
      <c r="B56" s="34">
        <f t="shared" si="9"/>
        <v>44845</v>
      </c>
      <c r="C56" s="35">
        <v>0.6666666666666666</v>
      </c>
      <c r="D56" s="36" t="s">
        <v>163</v>
      </c>
      <c r="E56" s="37" t="s">
        <v>17</v>
      </c>
      <c r="F56" s="37" t="s">
        <v>164</v>
      </c>
      <c r="G56" s="38"/>
      <c r="H56" s="82">
        <v>0.0</v>
      </c>
      <c r="I56" s="82">
        <f>'Portugal old'!$H56*1.38</f>
        <v>0</v>
      </c>
      <c r="J56" s="83"/>
      <c r="K56" s="83">
        <f>'Portugal old'!$J56*1.38</f>
        <v>0</v>
      </c>
      <c r="L56" s="84"/>
    </row>
    <row r="57" ht="12.75" customHeight="1">
      <c r="A57" s="80">
        <f t="shared" si="8"/>
        <v>4</v>
      </c>
      <c r="B57" s="34">
        <f t="shared" si="9"/>
        <v>44845</v>
      </c>
      <c r="C57" s="35">
        <v>0.7083333333333334</v>
      </c>
      <c r="D57" s="36" t="s">
        <v>165</v>
      </c>
      <c r="E57" s="37" t="s">
        <v>17</v>
      </c>
      <c r="F57" s="37" t="s">
        <v>166</v>
      </c>
      <c r="G57" s="37"/>
      <c r="H57" s="86">
        <v>0.0</v>
      </c>
      <c r="I57" s="82">
        <f>'Portugal old'!$H57*1.38</f>
        <v>0</v>
      </c>
      <c r="J57" s="83"/>
      <c r="K57" s="83">
        <f>'Portugal old'!$J57*1.38</f>
        <v>0</v>
      </c>
      <c r="L57" s="84"/>
    </row>
    <row r="58" ht="24.0" customHeight="1">
      <c r="A58" s="80">
        <f t="shared" si="8"/>
        <v>4</v>
      </c>
      <c r="B58" s="34">
        <f t="shared" si="9"/>
        <v>44845</v>
      </c>
      <c r="C58" s="35">
        <v>0.75</v>
      </c>
      <c r="D58" s="36" t="s">
        <v>167</v>
      </c>
      <c r="E58" s="37" t="s">
        <v>17</v>
      </c>
      <c r="F58" s="37" t="s">
        <v>168</v>
      </c>
      <c r="G58" s="36"/>
      <c r="H58" s="83">
        <v>0.0</v>
      </c>
      <c r="I58" s="82">
        <f>'Portugal old'!$H58*1.38</f>
        <v>0</v>
      </c>
      <c r="J58" s="83"/>
      <c r="K58" s="83">
        <f>'Portugal old'!$J58*1.38</f>
        <v>0</v>
      </c>
      <c r="L58" s="84"/>
    </row>
    <row r="59" ht="24.75" customHeight="1">
      <c r="A59" s="80">
        <f t="shared" si="8"/>
        <v>4</v>
      </c>
      <c r="B59" s="34">
        <f t="shared" si="9"/>
        <v>44845</v>
      </c>
      <c r="C59" s="35">
        <v>0.7916666666666666</v>
      </c>
      <c r="D59" s="36" t="s">
        <v>169</v>
      </c>
      <c r="E59" s="45" t="s">
        <v>24</v>
      </c>
      <c r="F59" s="38" t="s">
        <v>166</v>
      </c>
      <c r="G59" s="38"/>
      <c r="H59" s="82">
        <v>160.0</v>
      </c>
      <c r="I59" s="82">
        <f>'Portugal old'!$H59*1.38</f>
        <v>220.8</v>
      </c>
      <c r="J59" s="83"/>
      <c r="K59" s="83">
        <f>'Portugal old'!$J59*1.38</f>
        <v>0</v>
      </c>
      <c r="L59" s="84"/>
    </row>
    <row r="60" ht="12.75" customHeight="1">
      <c r="A60" s="80">
        <f t="shared" si="8"/>
        <v>4</v>
      </c>
      <c r="B60" s="34">
        <f t="shared" si="9"/>
        <v>44845</v>
      </c>
      <c r="C60" s="35">
        <v>0.8333333333333334</v>
      </c>
      <c r="D60" s="36"/>
      <c r="E60" s="36"/>
      <c r="F60" s="36"/>
      <c r="G60" s="36"/>
      <c r="H60" s="83"/>
      <c r="I60" s="82">
        <f>'Portugal old'!$H60*1.38</f>
        <v>0</v>
      </c>
      <c r="J60" s="83"/>
      <c r="K60" s="83">
        <f>'Portugal old'!$J60*1.38</f>
        <v>0</v>
      </c>
      <c r="L60" s="84"/>
    </row>
    <row r="61" ht="12.75" customHeight="1">
      <c r="A61" s="80">
        <f t="shared" si="8"/>
        <v>4</v>
      </c>
      <c r="B61" s="34">
        <f t="shared" si="9"/>
        <v>44845</v>
      </c>
      <c r="C61" s="98">
        <v>0.875</v>
      </c>
      <c r="D61" s="87" t="s">
        <v>170</v>
      </c>
      <c r="E61" s="88" t="s">
        <v>6</v>
      </c>
      <c r="F61" s="37"/>
      <c r="G61" s="37"/>
      <c r="H61" s="86">
        <v>95.0</v>
      </c>
      <c r="I61" s="82">
        <f>'Portugal old'!$H61*1.38</f>
        <v>131.1</v>
      </c>
      <c r="J61" s="83"/>
      <c r="K61" s="83">
        <f>'Portugal old'!$J61*1.38</f>
        <v>0</v>
      </c>
      <c r="L61" s="84"/>
    </row>
    <row r="62" ht="12.75" customHeight="1">
      <c r="A62" s="89">
        <f t="shared" si="8"/>
        <v>4</v>
      </c>
      <c r="B62" s="34">
        <f t="shared" si="9"/>
        <v>44845</v>
      </c>
      <c r="C62" s="48">
        <v>0.9166666666666666</v>
      </c>
      <c r="D62" s="49" t="s">
        <v>150</v>
      </c>
      <c r="E62" s="50" t="s">
        <v>130</v>
      </c>
      <c r="F62" s="50"/>
      <c r="G62" s="50"/>
      <c r="H62" s="90">
        <v>10.0</v>
      </c>
      <c r="I62" s="82">
        <f>'Portugal old'!$H62*1.38</f>
        <v>13.8</v>
      </c>
      <c r="J62" s="83"/>
      <c r="K62" s="83">
        <f>'Portugal old'!$J62*1.38</f>
        <v>0</v>
      </c>
      <c r="L62" s="91"/>
    </row>
    <row r="63" ht="13.5" customHeight="1">
      <c r="A63" s="92">
        <f t="shared" ref="A63:A77" si="10">$A$18+3</f>
        <v>5</v>
      </c>
      <c r="B63" s="53">
        <f>B48+1</f>
        <v>44846</v>
      </c>
      <c r="C63" s="26">
        <v>0.3333333333333333</v>
      </c>
      <c r="D63" s="29" t="s">
        <v>171</v>
      </c>
      <c r="E63" s="29" t="s">
        <v>24</v>
      </c>
      <c r="F63" s="29"/>
      <c r="G63" s="29"/>
      <c r="H63" s="93">
        <v>10.0</v>
      </c>
      <c r="I63" s="94">
        <f>'Portugal old'!$H63*1.38</f>
        <v>13.8</v>
      </c>
      <c r="J63" s="93"/>
      <c r="K63" s="93">
        <f>'Portugal old'!$J63*1.38</f>
        <v>0</v>
      </c>
      <c r="L63" s="95"/>
    </row>
    <row r="64" ht="21.0" customHeight="1">
      <c r="A64" s="80">
        <f t="shared" si="10"/>
        <v>5</v>
      </c>
      <c r="B64" s="34">
        <f t="shared" ref="B64:B77" si="11">B63</f>
        <v>44846</v>
      </c>
      <c r="C64" s="35">
        <v>0.375</v>
      </c>
      <c r="D64" s="36"/>
      <c r="E64" s="38"/>
      <c r="F64" s="38"/>
      <c r="G64" s="38"/>
      <c r="H64" s="83"/>
      <c r="I64" s="82">
        <f>'Portugal old'!$H64*1.38</f>
        <v>0</v>
      </c>
      <c r="J64" s="83"/>
      <c r="K64" s="83">
        <f>'Portugal old'!$J64*1.38</f>
        <v>0</v>
      </c>
      <c r="L64" s="84"/>
    </row>
    <row r="65" ht="12.75" customHeight="1">
      <c r="A65" s="80">
        <f t="shared" si="10"/>
        <v>5</v>
      </c>
      <c r="B65" s="34">
        <f t="shared" si="11"/>
        <v>44846</v>
      </c>
      <c r="C65" s="35">
        <v>0.4166666666666667</v>
      </c>
      <c r="D65" s="36" t="s">
        <v>172</v>
      </c>
      <c r="E65" s="38" t="s">
        <v>17</v>
      </c>
      <c r="F65" s="38" t="s">
        <v>173</v>
      </c>
      <c r="G65" s="38"/>
      <c r="H65" s="83">
        <v>0.0</v>
      </c>
      <c r="I65" s="82">
        <f>'Portugal old'!$H65*1.38</f>
        <v>0</v>
      </c>
      <c r="J65" s="83"/>
      <c r="K65" s="83">
        <f>'Portugal old'!$J65*1.38</f>
        <v>0</v>
      </c>
      <c r="L65" s="84"/>
    </row>
    <row r="66" ht="19.5" customHeight="1">
      <c r="A66" s="80">
        <f t="shared" si="10"/>
        <v>5</v>
      </c>
      <c r="B66" s="34">
        <f t="shared" si="11"/>
        <v>44846</v>
      </c>
      <c r="C66" s="35">
        <v>0.4583333333333333</v>
      </c>
      <c r="D66" s="36" t="s">
        <v>174</v>
      </c>
      <c r="E66" s="38" t="s">
        <v>17</v>
      </c>
      <c r="F66" s="38" t="s">
        <v>175</v>
      </c>
      <c r="G66" s="38"/>
      <c r="H66" s="83">
        <v>10.0</v>
      </c>
      <c r="I66" s="82">
        <f>'Portugal old'!$H66*1.38</f>
        <v>13.8</v>
      </c>
      <c r="J66" s="83"/>
      <c r="K66" s="83">
        <f>'Portugal old'!$J66*1.38</f>
        <v>0</v>
      </c>
      <c r="L66" s="84"/>
    </row>
    <row r="67" ht="31.5" customHeight="1">
      <c r="A67" s="80">
        <f t="shared" si="10"/>
        <v>5</v>
      </c>
      <c r="B67" s="34">
        <f t="shared" si="11"/>
        <v>44846</v>
      </c>
      <c r="C67" s="35">
        <v>0.5</v>
      </c>
      <c r="D67" s="36" t="s">
        <v>176</v>
      </c>
      <c r="E67" s="38" t="s">
        <v>24</v>
      </c>
      <c r="F67" s="38" t="s">
        <v>30</v>
      </c>
      <c r="G67" s="38"/>
      <c r="H67" s="83">
        <v>20.0</v>
      </c>
      <c r="I67" s="82">
        <f>'Portugal old'!$H67*1.38</f>
        <v>27.6</v>
      </c>
      <c r="J67" s="83"/>
      <c r="K67" s="83">
        <f>'Portugal old'!$J67*1.38</f>
        <v>0</v>
      </c>
      <c r="L67" s="84"/>
    </row>
    <row r="68" ht="62.25" customHeight="1">
      <c r="A68" s="80">
        <f t="shared" si="10"/>
        <v>5</v>
      </c>
      <c r="B68" s="34">
        <f t="shared" si="11"/>
        <v>44846</v>
      </c>
      <c r="C68" s="35">
        <v>0.5416666666666666</v>
      </c>
      <c r="D68" s="38" t="s">
        <v>177</v>
      </c>
      <c r="E68" s="38" t="s">
        <v>17</v>
      </c>
      <c r="F68" s="38" t="s">
        <v>178</v>
      </c>
      <c r="G68" s="38"/>
      <c r="H68" s="83">
        <v>12.0</v>
      </c>
      <c r="I68" s="82">
        <f>'Portugal old'!$H68*1.38</f>
        <v>16.56</v>
      </c>
      <c r="J68" s="83"/>
      <c r="K68" s="83">
        <f>'Portugal old'!$J68*1.38</f>
        <v>0</v>
      </c>
      <c r="L68" s="84"/>
    </row>
    <row r="69" ht="15.75" customHeight="1">
      <c r="A69" s="80">
        <f t="shared" si="10"/>
        <v>5</v>
      </c>
      <c r="B69" s="34">
        <f t="shared" si="11"/>
        <v>44846</v>
      </c>
      <c r="C69" s="35">
        <v>0.5833333333333334</v>
      </c>
      <c r="D69" s="36"/>
      <c r="E69" s="36"/>
      <c r="F69" s="36"/>
      <c r="G69" s="36"/>
      <c r="H69" s="83"/>
      <c r="I69" s="82">
        <f>'Portugal old'!$H69*1.38</f>
        <v>0</v>
      </c>
      <c r="J69" s="83"/>
      <c r="K69" s="83">
        <f>'Portugal old'!$J69*1.38</f>
        <v>0</v>
      </c>
      <c r="L69" s="84"/>
    </row>
    <row r="70" ht="19.5" customHeight="1">
      <c r="A70" s="80">
        <f t="shared" si="10"/>
        <v>5</v>
      </c>
      <c r="B70" s="34">
        <f t="shared" si="11"/>
        <v>44846</v>
      </c>
      <c r="C70" s="35">
        <v>0.625</v>
      </c>
      <c r="D70" s="36" t="s">
        <v>179</v>
      </c>
      <c r="E70" s="36" t="s">
        <v>17</v>
      </c>
      <c r="F70" s="36" t="s">
        <v>180</v>
      </c>
      <c r="G70" s="36"/>
      <c r="H70" s="83">
        <v>10.0</v>
      </c>
      <c r="I70" s="82">
        <f>'Portugal old'!$H70*1.38</f>
        <v>13.8</v>
      </c>
      <c r="J70" s="83"/>
      <c r="K70" s="83">
        <f>'Portugal old'!$J70*1.38</f>
        <v>0</v>
      </c>
      <c r="L70" s="84"/>
    </row>
    <row r="71" ht="13.5" customHeight="1">
      <c r="A71" s="80">
        <f t="shared" si="10"/>
        <v>5</v>
      </c>
      <c r="B71" s="34">
        <f t="shared" si="11"/>
        <v>44846</v>
      </c>
      <c r="C71" s="35">
        <v>0.6666666666666666</v>
      </c>
      <c r="D71" s="38" t="s">
        <v>181</v>
      </c>
      <c r="E71" s="43" t="s">
        <v>17</v>
      </c>
      <c r="F71" s="43" t="s">
        <v>180</v>
      </c>
      <c r="G71" s="43"/>
      <c r="H71" s="82">
        <v>17.0</v>
      </c>
      <c r="I71" s="82">
        <f>'Portugal old'!$H71*1.38</f>
        <v>23.46</v>
      </c>
      <c r="J71" s="83"/>
      <c r="K71" s="83">
        <f>'Portugal old'!$J71*1.38</f>
        <v>0</v>
      </c>
      <c r="L71" s="84"/>
    </row>
    <row r="72" ht="16.5" customHeight="1">
      <c r="A72" s="80">
        <f t="shared" si="10"/>
        <v>5</v>
      </c>
      <c r="B72" s="34">
        <f t="shared" si="11"/>
        <v>44846</v>
      </c>
      <c r="C72" s="35">
        <v>0.7083333333333334</v>
      </c>
      <c r="D72" s="36"/>
      <c r="E72" s="36"/>
      <c r="F72" s="36"/>
      <c r="G72" s="36"/>
      <c r="H72" s="83"/>
      <c r="I72" s="82">
        <f>'Portugal old'!$H72*1.38</f>
        <v>0</v>
      </c>
      <c r="J72" s="83"/>
      <c r="K72" s="83">
        <f>'Portugal old'!$J72*1.38</f>
        <v>0</v>
      </c>
      <c r="L72" s="84"/>
    </row>
    <row r="73" ht="27.0" customHeight="1">
      <c r="A73" s="80">
        <f t="shared" si="10"/>
        <v>5</v>
      </c>
      <c r="B73" s="34">
        <f t="shared" si="11"/>
        <v>44846</v>
      </c>
      <c r="C73" s="35">
        <v>0.75</v>
      </c>
      <c r="D73" s="38"/>
      <c r="E73" s="43"/>
      <c r="F73" s="43"/>
      <c r="G73" s="43"/>
      <c r="H73" s="82"/>
      <c r="I73" s="82">
        <f>'Portugal old'!$H73*1.38</f>
        <v>0</v>
      </c>
      <c r="J73" s="83"/>
      <c r="K73" s="83">
        <f>'Portugal old'!$J73*1.38</f>
        <v>0</v>
      </c>
      <c r="L73" s="84"/>
    </row>
    <row r="74" ht="26.25" customHeight="1">
      <c r="A74" s="80">
        <f t="shared" si="10"/>
        <v>5</v>
      </c>
      <c r="B74" s="34">
        <f t="shared" si="11"/>
        <v>44846</v>
      </c>
      <c r="C74" s="35">
        <v>0.7916666666666666</v>
      </c>
      <c r="D74" s="36" t="s">
        <v>182</v>
      </c>
      <c r="E74" s="45"/>
      <c r="F74" s="38"/>
      <c r="G74" s="38"/>
      <c r="H74" s="82"/>
      <c r="I74" s="82">
        <f>'Portugal old'!$H74*1.38</f>
        <v>0</v>
      </c>
      <c r="J74" s="83"/>
      <c r="K74" s="83">
        <f>'Portugal old'!$J74*1.38</f>
        <v>0</v>
      </c>
      <c r="L74" s="84"/>
    </row>
    <row r="75" ht="24.75" customHeight="1">
      <c r="A75" s="80">
        <f t="shared" si="10"/>
        <v>5</v>
      </c>
      <c r="B75" s="34">
        <f t="shared" si="11"/>
        <v>44846</v>
      </c>
      <c r="C75" s="35">
        <v>0.8333333333333334</v>
      </c>
      <c r="D75" s="36"/>
      <c r="E75" s="45"/>
      <c r="F75" s="38"/>
      <c r="G75" s="38"/>
      <c r="H75" s="82"/>
      <c r="I75" s="82">
        <f>'Portugal old'!$H75*1.38</f>
        <v>0</v>
      </c>
      <c r="J75" s="83"/>
      <c r="K75" s="83">
        <f>'Portugal old'!$J75*1.38</f>
        <v>0</v>
      </c>
      <c r="L75" s="84"/>
    </row>
    <row r="76" ht="12.75" customHeight="1">
      <c r="A76" s="80">
        <f t="shared" si="10"/>
        <v>5</v>
      </c>
      <c r="B76" s="34">
        <f t="shared" si="11"/>
        <v>44846</v>
      </c>
      <c r="C76" s="98">
        <v>0.875</v>
      </c>
      <c r="D76" s="87" t="s">
        <v>183</v>
      </c>
      <c r="E76" s="88" t="s">
        <v>6</v>
      </c>
      <c r="F76" s="37"/>
      <c r="G76" s="37"/>
      <c r="H76" s="86">
        <v>95.0</v>
      </c>
      <c r="I76" s="82">
        <f>'Portugal old'!$H76*1.38</f>
        <v>131.1</v>
      </c>
      <c r="J76" s="83"/>
      <c r="K76" s="83">
        <f>'Portugal old'!$J76*1.38</f>
        <v>0</v>
      </c>
      <c r="L76" s="84"/>
    </row>
    <row r="77" ht="12.75" customHeight="1">
      <c r="A77" s="89">
        <f t="shared" si="10"/>
        <v>5</v>
      </c>
      <c r="B77" s="34">
        <f t="shared" si="11"/>
        <v>44846</v>
      </c>
      <c r="C77" s="48">
        <v>0.9166666666666666</v>
      </c>
      <c r="D77" s="49" t="s">
        <v>150</v>
      </c>
      <c r="E77" s="50" t="s">
        <v>130</v>
      </c>
      <c r="F77" s="50"/>
      <c r="G77" s="50"/>
      <c r="H77" s="90">
        <v>10.0</v>
      </c>
      <c r="I77" s="82">
        <f>'Portugal old'!$H77*1.38</f>
        <v>13.8</v>
      </c>
      <c r="J77" s="83"/>
      <c r="K77" s="83">
        <f>'Portugal old'!$J77*1.38</f>
        <v>0</v>
      </c>
      <c r="L77" s="91" t="s">
        <v>184</v>
      </c>
    </row>
    <row r="78" ht="12.75" customHeight="1">
      <c r="A78" s="92">
        <f t="shared" ref="A78:A92" si="12">$A$18+4</f>
        <v>6</v>
      </c>
      <c r="B78" s="53">
        <f>B63+1</f>
        <v>44847</v>
      </c>
      <c r="C78" s="26">
        <v>0.3333333333333333</v>
      </c>
      <c r="D78" s="29"/>
      <c r="E78" s="29"/>
      <c r="F78" s="29"/>
      <c r="G78" s="29"/>
      <c r="H78" s="93"/>
      <c r="I78" s="94">
        <f>'Portugal old'!$H78*1.38</f>
        <v>0</v>
      </c>
      <c r="J78" s="93"/>
      <c r="K78" s="93">
        <f>'Portugal old'!$J78*1.38</f>
        <v>0</v>
      </c>
      <c r="L78" s="95"/>
    </row>
    <row r="79" ht="12.75" customHeight="1">
      <c r="A79" s="80">
        <f t="shared" si="12"/>
        <v>6</v>
      </c>
      <c r="B79" s="34">
        <f t="shared" ref="B79:B92" si="13">B78</f>
        <v>44847</v>
      </c>
      <c r="C79" s="35">
        <v>0.375</v>
      </c>
      <c r="D79" s="36" t="s">
        <v>185</v>
      </c>
      <c r="E79" s="43"/>
      <c r="F79" s="43"/>
      <c r="G79" s="43"/>
      <c r="H79" s="82"/>
      <c r="I79" s="82">
        <f>'Portugal old'!$H79*1.38</f>
        <v>0</v>
      </c>
      <c r="J79" s="83"/>
      <c r="K79" s="83">
        <f>'Portugal old'!$J79*1.38</f>
        <v>0</v>
      </c>
      <c r="L79" s="84"/>
    </row>
    <row r="80" ht="12.75" customHeight="1">
      <c r="A80" s="80">
        <f t="shared" si="12"/>
        <v>6</v>
      </c>
      <c r="B80" s="34">
        <f t="shared" si="13"/>
        <v>44847</v>
      </c>
      <c r="C80" s="35">
        <v>0.4166666666666667</v>
      </c>
      <c r="D80" s="36"/>
      <c r="E80" s="36"/>
      <c r="F80" s="36"/>
      <c r="G80" s="36"/>
      <c r="H80" s="83"/>
      <c r="I80" s="82">
        <f>'Portugal old'!$H80*1.38</f>
        <v>0</v>
      </c>
      <c r="J80" s="83"/>
      <c r="K80" s="83">
        <f>'Portugal old'!$J80*1.38</f>
        <v>0</v>
      </c>
      <c r="L80" s="84"/>
    </row>
    <row r="81" ht="18.0" customHeight="1">
      <c r="A81" s="80">
        <f t="shared" si="12"/>
        <v>6</v>
      </c>
      <c r="B81" s="34">
        <f t="shared" si="13"/>
        <v>44847</v>
      </c>
      <c r="C81" s="35">
        <v>0.4583333333333333</v>
      </c>
      <c r="D81" s="36"/>
      <c r="E81" s="38"/>
      <c r="F81" s="38"/>
      <c r="G81" s="38"/>
      <c r="H81" s="83"/>
      <c r="I81" s="82">
        <f>'Portugal old'!$H81*1.38</f>
        <v>0</v>
      </c>
      <c r="J81" s="83"/>
      <c r="K81" s="83">
        <f>'Portugal old'!$J81*1.38</f>
        <v>0</v>
      </c>
      <c r="L81" s="84"/>
    </row>
    <row r="82" ht="27.0" customHeight="1">
      <c r="A82" s="80">
        <f t="shared" si="12"/>
        <v>6</v>
      </c>
      <c r="B82" s="34">
        <f t="shared" si="13"/>
        <v>44847</v>
      </c>
      <c r="C82" s="35">
        <v>0.5</v>
      </c>
      <c r="D82" s="36"/>
      <c r="E82" s="37"/>
      <c r="F82" s="37"/>
      <c r="G82" s="37"/>
      <c r="H82" s="86"/>
      <c r="I82" s="82">
        <f>'Portugal old'!$H82*1.38</f>
        <v>0</v>
      </c>
      <c r="J82" s="83"/>
      <c r="K82" s="83">
        <f>'Portugal old'!$J82*1.38</f>
        <v>0</v>
      </c>
      <c r="L82" s="84"/>
    </row>
    <row r="83" ht="12.0" customHeight="1">
      <c r="A83" s="80">
        <f t="shared" si="12"/>
        <v>6</v>
      </c>
      <c r="B83" s="34">
        <f t="shared" si="13"/>
        <v>44847</v>
      </c>
      <c r="C83" s="35">
        <v>0.5416666666666666</v>
      </c>
      <c r="D83" s="36"/>
      <c r="E83" s="81"/>
      <c r="F83" s="43"/>
      <c r="G83" s="43"/>
      <c r="H83" s="82"/>
      <c r="I83" s="82">
        <f>'Portugal old'!$H83*1.38</f>
        <v>0</v>
      </c>
      <c r="J83" s="83"/>
      <c r="K83" s="83">
        <f>'Portugal old'!$J83*1.38</f>
        <v>0</v>
      </c>
      <c r="L83" s="84"/>
    </row>
    <row r="84" ht="27.0" customHeight="1">
      <c r="A84" s="80">
        <f t="shared" si="12"/>
        <v>6</v>
      </c>
      <c r="B84" s="34">
        <f t="shared" si="13"/>
        <v>44847</v>
      </c>
      <c r="C84" s="35">
        <v>0.5833333333333334</v>
      </c>
      <c r="D84" s="36"/>
      <c r="E84" s="81"/>
      <c r="F84" s="38"/>
      <c r="G84" s="38"/>
      <c r="H84" s="82"/>
      <c r="I84" s="82">
        <f>'Portugal old'!$H84*1.38</f>
        <v>0</v>
      </c>
      <c r="J84" s="83"/>
      <c r="K84" s="83">
        <f>'Portugal old'!$J84*1.38</f>
        <v>0</v>
      </c>
      <c r="L84" s="84"/>
    </row>
    <row r="85" ht="12.75" customHeight="1">
      <c r="A85" s="80">
        <f t="shared" si="12"/>
        <v>6</v>
      </c>
      <c r="B85" s="34">
        <f t="shared" si="13"/>
        <v>44847</v>
      </c>
      <c r="C85" s="35">
        <v>0.625</v>
      </c>
      <c r="D85" s="36"/>
      <c r="E85" s="45"/>
      <c r="F85" s="38"/>
      <c r="G85" s="38"/>
      <c r="H85" s="82"/>
      <c r="I85" s="82">
        <f>'Portugal old'!$H85*1.38</f>
        <v>0</v>
      </c>
      <c r="J85" s="83"/>
      <c r="K85" s="83">
        <f>'Portugal old'!$J85*1.38</f>
        <v>0</v>
      </c>
      <c r="L85" s="84"/>
    </row>
    <row r="86" ht="13.5" customHeight="1">
      <c r="A86" s="80">
        <f t="shared" si="12"/>
        <v>6</v>
      </c>
      <c r="B86" s="34">
        <f t="shared" si="13"/>
        <v>44847</v>
      </c>
      <c r="C86" s="35">
        <v>0.6666666666666666</v>
      </c>
      <c r="D86" s="36"/>
      <c r="E86" s="43"/>
      <c r="F86" s="43"/>
      <c r="G86" s="43"/>
      <c r="H86" s="82"/>
      <c r="I86" s="82">
        <f>'Portugal old'!$H86*1.38</f>
        <v>0</v>
      </c>
      <c r="J86" s="83"/>
      <c r="K86" s="83">
        <f>'Portugal old'!$J86*1.38</f>
        <v>0</v>
      </c>
      <c r="L86" s="84"/>
    </row>
    <row r="87" ht="12.75" customHeight="1">
      <c r="A87" s="80">
        <f t="shared" si="12"/>
        <v>6</v>
      </c>
      <c r="B87" s="34">
        <f t="shared" si="13"/>
        <v>44847</v>
      </c>
      <c r="C87" s="35">
        <v>0.7083333333333334</v>
      </c>
      <c r="D87" s="36"/>
      <c r="E87" s="45"/>
      <c r="F87" s="38"/>
      <c r="G87" s="38"/>
      <c r="H87" s="82"/>
      <c r="I87" s="82">
        <f>'Portugal old'!$H87*1.38</f>
        <v>0</v>
      </c>
      <c r="J87" s="83"/>
      <c r="K87" s="83">
        <f>'Portugal old'!$J87*1.38</f>
        <v>0</v>
      </c>
      <c r="L87" s="84"/>
    </row>
    <row r="88" ht="12.75" customHeight="1">
      <c r="A88" s="80">
        <f t="shared" si="12"/>
        <v>6</v>
      </c>
      <c r="B88" s="34">
        <f t="shared" si="13"/>
        <v>44847</v>
      </c>
      <c r="C88" s="35">
        <v>0.75</v>
      </c>
      <c r="D88" s="36"/>
      <c r="E88" s="36"/>
      <c r="F88" s="36"/>
      <c r="G88" s="36"/>
      <c r="H88" s="83"/>
      <c r="I88" s="82">
        <f>'Portugal old'!$H88*1.38</f>
        <v>0</v>
      </c>
      <c r="J88" s="83"/>
      <c r="K88" s="83">
        <f>'Portugal old'!$J88*1.38</f>
        <v>0</v>
      </c>
      <c r="L88" s="84"/>
    </row>
    <row r="89" ht="16.5" customHeight="1">
      <c r="A89" s="80">
        <f t="shared" si="12"/>
        <v>6</v>
      </c>
      <c r="B89" s="34">
        <f t="shared" si="13"/>
        <v>44847</v>
      </c>
      <c r="C89" s="35">
        <v>0.7916666666666666</v>
      </c>
      <c r="D89" s="36" t="s">
        <v>182</v>
      </c>
      <c r="E89" s="45" t="s">
        <v>24</v>
      </c>
      <c r="F89" s="38"/>
      <c r="G89" s="38"/>
      <c r="H89" s="82"/>
      <c r="I89" s="82">
        <f>'Portugal old'!$H89*1.38</f>
        <v>0</v>
      </c>
      <c r="J89" s="83"/>
      <c r="K89" s="83">
        <f>'Portugal old'!$J89*1.38</f>
        <v>0</v>
      </c>
      <c r="L89" s="84"/>
    </row>
    <row r="90" ht="22.5" customHeight="1">
      <c r="A90" s="80">
        <f t="shared" si="12"/>
        <v>6</v>
      </c>
      <c r="B90" s="34">
        <f t="shared" si="13"/>
        <v>44847</v>
      </c>
      <c r="C90" s="35">
        <v>0.8333333333333334</v>
      </c>
      <c r="D90" s="36"/>
      <c r="E90" s="45"/>
      <c r="F90" s="38"/>
      <c r="G90" s="38"/>
      <c r="H90" s="82"/>
      <c r="I90" s="82">
        <f>'Portugal old'!$H90*1.38</f>
        <v>0</v>
      </c>
      <c r="J90" s="83"/>
      <c r="K90" s="83">
        <f>'Portugal old'!$J90*1.38</f>
        <v>0</v>
      </c>
      <c r="L90" s="84"/>
    </row>
    <row r="91" ht="12.75" customHeight="1">
      <c r="A91" s="80">
        <f t="shared" si="12"/>
        <v>6</v>
      </c>
      <c r="B91" s="34">
        <f t="shared" si="13"/>
        <v>44847</v>
      </c>
      <c r="C91" s="98">
        <v>0.875</v>
      </c>
      <c r="D91" s="87" t="s">
        <v>183</v>
      </c>
      <c r="E91" s="88" t="s">
        <v>6</v>
      </c>
      <c r="F91" s="37"/>
      <c r="G91" s="37"/>
      <c r="H91" s="86">
        <v>95.0</v>
      </c>
      <c r="I91" s="82">
        <f>'Portugal old'!$H91*1.38</f>
        <v>131.1</v>
      </c>
      <c r="J91" s="83"/>
      <c r="K91" s="83">
        <f>'Portugal old'!$J91*1.38</f>
        <v>0</v>
      </c>
      <c r="L91" s="84"/>
    </row>
    <row r="92" ht="12.75" customHeight="1">
      <c r="A92" s="89">
        <f t="shared" si="12"/>
        <v>6</v>
      </c>
      <c r="B92" s="34">
        <f t="shared" si="13"/>
        <v>44847</v>
      </c>
      <c r="C92" s="35">
        <v>0.9166666666666666</v>
      </c>
      <c r="D92" s="49" t="s">
        <v>150</v>
      </c>
      <c r="E92" s="50" t="s">
        <v>130</v>
      </c>
      <c r="F92" s="50"/>
      <c r="G92" s="50"/>
      <c r="H92" s="90">
        <v>10.0</v>
      </c>
      <c r="I92" s="82">
        <f>'Portugal old'!$H92*1.38</f>
        <v>13.8</v>
      </c>
      <c r="J92" s="83"/>
      <c r="K92" s="83">
        <f>'Portugal old'!$J92*1.38</f>
        <v>0</v>
      </c>
      <c r="L92" s="91"/>
    </row>
    <row r="93" ht="12.75" customHeight="1">
      <c r="A93" s="92">
        <f t="shared" ref="A93:A107" si="14">$A$18+5</f>
        <v>7</v>
      </c>
      <c r="B93" s="53">
        <f>B78+1</f>
        <v>44848</v>
      </c>
      <c r="C93" s="26">
        <v>0.3333333333333333</v>
      </c>
      <c r="D93" s="27"/>
      <c r="E93" s="99"/>
      <c r="F93" s="99"/>
      <c r="G93" s="99"/>
      <c r="H93" s="94"/>
      <c r="I93" s="94">
        <f>'Portugal old'!$H93*1.38</f>
        <v>0</v>
      </c>
      <c r="J93" s="93"/>
      <c r="K93" s="93">
        <f>'Portugal old'!$J93*1.38</f>
        <v>0</v>
      </c>
      <c r="L93" s="95"/>
    </row>
    <row r="94" ht="12.75" customHeight="1">
      <c r="A94" s="80">
        <f t="shared" si="14"/>
        <v>7</v>
      </c>
      <c r="B94" s="34">
        <f t="shared" ref="B94:B107" si="15">B93</f>
        <v>44848</v>
      </c>
      <c r="C94" s="35">
        <v>0.375</v>
      </c>
      <c r="D94" s="36" t="s">
        <v>186</v>
      </c>
      <c r="E94" s="43" t="s">
        <v>24</v>
      </c>
      <c r="F94" s="43"/>
      <c r="G94" s="43"/>
      <c r="H94" s="100"/>
      <c r="I94" s="82">
        <f>'Portugal old'!$H94*1.38</f>
        <v>0</v>
      </c>
      <c r="J94" s="83"/>
      <c r="K94" s="83">
        <f>'Portugal old'!$J94*1.38</f>
        <v>0</v>
      </c>
      <c r="L94" s="84"/>
    </row>
    <row r="95" ht="24.0" customHeight="1">
      <c r="A95" s="80">
        <f t="shared" si="14"/>
        <v>7</v>
      </c>
      <c r="B95" s="34">
        <f t="shared" si="15"/>
        <v>44848</v>
      </c>
      <c r="C95" s="35">
        <v>0.4166666666666667</v>
      </c>
      <c r="D95" s="36" t="s">
        <v>187</v>
      </c>
      <c r="E95" s="43" t="s">
        <v>17</v>
      </c>
      <c r="F95" s="43"/>
      <c r="G95" s="43"/>
      <c r="H95" s="100">
        <v>0.0</v>
      </c>
      <c r="I95" s="82">
        <f>'Portugal old'!$H95*1.38</f>
        <v>0</v>
      </c>
      <c r="J95" s="83"/>
      <c r="K95" s="83">
        <f>'Portugal old'!$J95*1.38</f>
        <v>0</v>
      </c>
      <c r="L95" s="84"/>
    </row>
    <row r="96" ht="24.0" customHeight="1">
      <c r="A96" s="80">
        <f t="shared" si="14"/>
        <v>7</v>
      </c>
      <c r="B96" s="34">
        <f t="shared" si="15"/>
        <v>44848</v>
      </c>
      <c r="C96" s="35">
        <v>0.4583333333333333</v>
      </c>
      <c r="D96" s="36"/>
      <c r="E96" s="43"/>
      <c r="F96" s="43"/>
      <c r="G96" s="43"/>
      <c r="H96" s="100"/>
      <c r="I96" s="82">
        <f>'Portugal old'!$H96*1.38</f>
        <v>0</v>
      </c>
      <c r="J96" s="83"/>
      <c r="K96" s="83">
        <f>'Portugal old'!$J96*1.38</f>
        <v>0</v>
      </c>
      <c r="L96" s="84"/>
    </row>
    <row r="97" ht="12.75" customHeight="1">
      <c r="A97" s="80">
        <f t="shared" si="14"/>
        <v>7</v>
      </c>
      <c r="B97" s="34">
        <f t="shared" si="15"/>
        <v>44848</v>
      </c>
      <c r="C97" s="35">
        <v>0.5</v>
      </c>
      <c r="D97" s="36" t="s">
        <v>188</v>
      </c>
      <c r="E97" s="38" t="s">
        <v>24</v>
      </c>
      <c r="F97" s="38"/>
      <c r="G97" s="101"/>
      <c r="H97" s="82">
        <v>32.0</v>
      </c>
      <c r="I97" s="82">
        <f>'Portugal old'!$H97*1.38</f>
        <v>44.16</v>
      </c>
      <c r="J97" s="83"/>
      <c r="K97" s="83">
        <f>'Portugal old'!$J97*1.38</f>
        <v>0</v>
      </c>
      <c r="L97" s="84"/>
    </row>
    <row r="98" ht="12.75" customHeight="1">
      <c r="A98" s="80">
        <f t="shared" si="14"/>
        <v>7</v>
      </c>
      <c r="B98" s="34">
        <f t="shared" si="15"/>
        <v>44848</v>
      </c>
      <c r="C98" s="35">
        <v>0.5416666666666666</v>
      </c>
      <c r="D98" s="36" t="s">
        <v>189</v>
      </c>
      <c r="E98" s="38"/>
      <c r="F98" s="38"/>
      <c r="G98" s="101"/>
      <c r="H98" s="86"/>
      <c r="I98" s="82">
        <f>'Portugal old'!$H98*1.38</f>
        <v>0</v>
      </c>
      <c r="J98" s="83"/>
      <c r="K98" s="83">
        <f>'Portugal old'!$J98*1.38</f>
        <v>0</v>
      </c>
      <c r="L98" s="84"/>
    </row>
    <row r="99" ht="27.75" customHeight="1">
      <c r="A99" s="80">
        <f t="shared" si="14"/>
        <v>7</v>
      </c>
      <c r="B99" s="34">
        <f t="shared" si="15"/>
        <v>44848</v>
      </c>
      <c r="C99" s="35">
        <v>0.5833333333333334</v>
      </c>
      <c r="D99" s="36" t="s">
        <v>190</v>
      </c>
      <c r="E99" s="38"/>
      <c r="F99" s="102"/>
      <c r="G99" s="101"/>
      <c r="H99" s="86"/>
      <c r="I99" s="82">
        <f>'Portugal old'!$H99*1.38</f>
        <v>0</v>
      </c>
      <c r="J99" s="83"/>
      <c r="K99" s="83">
        <f>'Portugal old'!$J99*1.38</f>
        <v>0</v>
      </c>
      <c r="L99" s="84"/>
    </row>
    <row r="100" ht="12.75" customHeight="1">
      <c r="A100" s="80">
        <f t="shared" si="14"/>
        <v>7</v>
      </c>
      <c r="B100" s="34">
        <f t="shared" si="15"/>
        <v>44848</v>
      </c>
      <c r="C100" s="35">
        <v>0.625</v>
      </c>
      <c r="D100" s="36" t="s">
        <v>191</v>
      </c>
      <c r="E100" s="38"/>
      <c r="F100" s="103"/>
      <c r="G100" s="101"/>
      <c r="H100" s="82"/>
      <c r="I100" s="82">
        <f>'Portugal old'!$H100*1.38</f>
        <v>0</v>
      </c>
      <c r="J100" s="83"/>
      <c r="K100" s="83">
        <f>'Portugal old'!$J100*1.38</f>
        <v>0</v>
      </c>
      <c r="L100" s="84"/>
    </row>
    <row r="101" ht="27.0" customHeight="1">
      <c r="A101" s="80">
        <f t="shared" si="14"/>
        <v>7</v>
      </c>
      <c r="B101" s="34">
        <f t="shared" si="15"/>
        <v>44848</v>
      </c>
      <c r="C101" s="35">
        <v>0.6666666666666666</v>
      </c>
      <c r="D101" s="102" t="s">
        <v>192</v>
      </c>
      <c r="E101" s="38"/>
      <c r="F101" s="103"/>
      <c r="G101" s="43"/>
      <c r="H101" s="100"/>
      <c r="I101" s="82">
        <f>'Portugal old'!$H101*1.38</f>
        <v>0</v>
      </c>
      <c r="J101" s="83"/>
      <c r="K101" s="83">
        <f>'Portugal old'!$J101*1.38</f>
        <v>0</v>
      </c>
      <c r="L101" s="84"/>
    </row>
    <row r="102" ht="12.75" customHeight="1">
      <c r="A102" s="80">
        <f t="shared" si="14"/>
        <v>7</v>
      </c>
      <c r="B102" s="34">
        <f t="shared" si="15"/>
        <v>44848</v>
      </c>
      <c r="C102" s="35">
        <v>0.7083333333333334</v>
      </c>
      <c r="D102" s="102" t="s">
        <v>193</v>
      </c>
      <c r="E102" s="43"/>
      <c r="F102" s="43"/>
      <c r="G102" s="43"/>
      <c r="H102" s="100"/>
      <c r="I102" s="82">
        <f>'Portugal old'!$H102*1.38</f>
        <v>0</v>
      </c>
      <c r="J102" s="83"/>
      <c r="K102" s="83">
        <f>'Portugal old'!$J102*1.38</f>
        <v>0</v>
      </c>
      <c r="L102" s="84"/>
    </row>
    <row r="103" ht="13.5" customHeight="1">
      <c r="A103" s="80">
        <f t="shared" si="14"/>
        <v>7</v>
      </c>
      <c r="B103" s="34">
        <f t="shared" si="15"/>
        <v>44848</v>
      </c>
      <c r="C103" s="35">
        <v>0.75</v>
      </c>
      <c r="D103" s="81"/>
      <c r="E103" s="38"/>
      <c r="F103" s="103"/>
      <c r="G103" s="104"/>
      <c r="H103" s="105"/>
      <c r="I103" s="82">
        <f>'Portugal old'!$H103*1.38</f>
        <v>0</v>
      </c>
      <c r="J103" s="83"/>
      <c r="K103" s="83">
        <f>'Portugal old'!$J103*1.38</f>
        <v>0</v>
      </c>
      <c r="L103" s="84"/>
    </row>
    <row r="104" ht="27.75" customHeight="1">
      <c r="A104" s="80">
        <f t="shared" si="14"/>
        <v>7</v>
      </c>
      <c r="B104" s="34">
        <f t="shared" si="15"/>
        <v>44848</v>
      </c>
      <c r="C104" s="35">
        <v>0.7916666666666666</v>
      </c>
      <c r="D104" s="81" t="s">
        <v>182</v>
      </c>
      <c r="E104" s="38" t="s">
        <v>24</v>
      </c>
      <c r="F104" s="106"/>
      <c r="G104" s="38"/>
      <c r="H104" s="83"/>
      <c r="I104" s="82">
        <f>'Portugal old'!$H104*1.38</f>
        <v>0</v>
      </c>
      <c r="J104" s="83"/>
      <c r="K104" s="83">
        <f>'Portugal old'!$J104*1.38</f>
        <v>0</v>
      </c>
      <c r="L104" s="84"/>
    </row>
    <row r="105" ht="12.75" customHeight="1">
      <c r="A105" s="80">
        <f t="shared" si="14"/>
        <v>7</v>
      </c>
      <c r="B105" s="34">
        <f t="shared" si="15"/>
        <v>44848</v>
      </c>
      <c r="C105" s="35">
        <v>0.8333333333333334</v>
      </c>
      <c r="D105" s="107"/>
      <c r="E105" s="108"/>
      <c r="F105" s="38"/>
      <c r="G105" s="109"/>
      <c r="H105" s="100"/>
      <c r="I105" s="82">
        <f>'Portugal old'!$H105*1.38</f>
        <v>0</v>
      </c>
      <c r="J105" s="83"/>
      <c r="K105" s="83">
        <f>'Portugal old'!$J105*1.38</f>
        <v>0</v>
      </c>
      <c r="L105" s="84"/>
    </row>
    <row r="106" ht="12.75" customHeight="1">
      <c r="A106" s="80">
        <f t="shared" si="14"/>
        <v>7</v>
      </c>
      <c r="B106" s="34">
        <f t="shared" si="15"/>
        <v>44848</v>
      </c>
      <c r="C106" s="35">
        <v>0.875</v>
      </c>
      <c r="D106" s="87" t="s">
        <v>183</v>
      </c>
      <c r="E106" s="88" t="s">
        <v>6</v>
      </c>
      <c r="F106" s="45"/>
      <c r="G106" s="45"/>
      <c r="H106" s="110">
        <v>95.0</v>
      </c>
      <c r="I106" s="82">
        <f>'Portugal old'!$H106*1.38</f>
        <v>131.1</v>
      </c>
      <c r="J106" s="83"/>
      <c r="K106" s="83">
        <f>'Portugal old'!$J106*1.38</f>
        <v>0</v>
      </c>
      <c r="L106" s="111"/>
    </row>
    <row r="107" ht="12.75" customHeight="1">
      <c r="A107" s="89">
        <f t="shared" si="14"/>
        <v>7</v>
      </c>
      <c r="B107" s="34">
        <f t="shared" si="15"/>
        <v>44848</v>
      </c>
      <c r="C107" s="48">
        <v>0.9166666666666666</v>
      </c>
      <c r="D107" s="49" t="s">
        <v>150</v>
      </c>
      <c r="E107" s="50" t="s">
        <v>130</v>
      </c>
      <c r="F107" s="50"/>
      <c r="G107" s="50"/>
      <c r="H107" s="90">
        <v>10.0</v>
      </c>
      <c r="I107" s="82">
        <f>'Portugal old'!$H107*1.38</f>
        <v>13.8</v>
      </c>
      <c r="J107" s="83"/>
      <c r="K107" s="83">
        <f>'Portugal old'!$J107*1.38</f>
        <v>0</v>
      </c>
      <c r="L107" s="91"/>
    </row>
    <row r="108">
      <c r="A108" s="92">
        <f t="shared" ref="A108:A122" si="16">$A$18+6</f>
        <v>8</v>
      </c>
      <c r="B108" s="53">
        <f>B93+1</f>
        <v>44849</v>
      </c>
      <c r="C108" s="26">
        <v>0.3333333333333333</v>
      </c>
      <c r="D108" s="29" t="s">
        <v>186</v>
      </c>
      <c r="E108" s="112"/>
      <c r="F108" s="112"/>
      <c r="G108" s="112"/>
      <c r="H108" s="94"/>
      <c r="I108" s="94">
        <f>'Portugal old'!$H108*1.38</f>
        <v>0</v>
      </c>
      <c r="J108" s="93"/>
      <c r="K108" s="93">
        <f>'Portugal old'!$J108*1.38</f>
        <v>0</v>
      </c>
      <c r="L108" s="95"/>
    </row>
    <row r="109">
      <c r="A109" s="80">
        <f t="shared" si="16"/>
        <v>8</v>
      </c>
      <c r="B109" s="34">
        <f t="shared" ref="B109:B122" si="17">B108</f>
        <v>44849</v>
      </c>
      <c r="C109" s="35">
        <v>0.375</v>
      </c>
      <c r="D109" s="36"/>
      <c r="E109" s="37"/>
      <c r="F109" s="37"/>
      <c r="G109" s="37"/>
      <c r="H109" s="100"/>
      <c r="I109" s="82">
        <f>'Portugal old'!$H109*1.38</f>
        <v>0</v>
      </c>
      <c r="J109" s="83"/>
      <c r="K109" s="83">
        <f>'Portugal old'!$J109*1.38</f>
        <v>0</v>
      </c>
      <c r="L109" s="84"/>
    </row>
    <row r="110">
      <c r="A110" s="80">
        <f t="shared" si="16"/>
        <v>8</v>
      </c>
      <c r="B110" s="34">
        <f t="shared" si="17"/>
        <v>44849</v>
      </c>
      <c r="C110" s="35">
        <v>0.4166666666666667</v>
      </c>
      <c r="D110" s="36" t="s">
        <v>194</v>
      </c>
      <c r="E110" s="37" t="s">
        <v>17</v>
      </c>
      <c r="F110" s="37" t="s">
        <v>195</v>
      </c>
      <c r="G110" s="37"/>
      <c r="H110" s="100">
        <f>12.5*2</f>
        <v>25</v>
      </c>
      <c r="I110" s="82">
        <f>'Portugal old'!$H110*1.38</f>
        <v>34.5</v>
      </c>
      <c r="J110" s="83"/>
      <c r="K110" s="83">
        <f>'Portugal old'!$J110*1.38</f>
        <v>0</v>
      </c>
      <c r="L110" s="84"/>
    </row>
    <row r="111">
      <c r="A111" s="80">
        <f t="shared" si="16"/>
        <v>8</v>
      </c>
      <c r="B111" s="34">
        <f t="shared" si="17"/>
        <v>44849</v>
      </c>
      <c r="C111" s="35">
        <v>0.4583333333333333</v>
      </c>
      <c r="D111" s="36"/>
      <c r="E111" s="37"/>
      <c r="F111" s="37"/>
      <c r="G111" s="38"/>
      <c r="H111" s="100"/>
      <c r="I111" s="82">
        <f>'Portugal old'!$H111*1.38</f>
        <v>0</v>
      </c>
      <c r="J111" s="83"/>
      <c r="K111" s="83">
        <f>'Portugal old'!$J111*1.38</f>
        <v>0</v>
      </c>
      <c r="L111" s="84"/>
    </row>
    <row r="112">
      <c r="A112" s="80">
        <f t="shared" si="16"/>
        <v>8</v>
      </c>
      <c r="B112" s="34">
        <f t="shared" si="17"/>
        <v>44849</v>
      </c>
      <c r="C112" s="35">
        <v>0.5</v>
      </c>
      <c r="D112" s="36"/>
      <c r="E112" s="38"/>
      <c r="F112" s="38"/>
      <c r="G112" s="101"/>
      <c r="H112" s="100"/>
      <c r="I112" s="82">
        <f>'Portugal old'!$H112*1.38</f>
        <v>0</v>
      </c>
      <c r="J112" s="83"/>
      <c r="K112" s="83">
        <f>'Portugal old'!$J112*1.38</f>
        <v>0</v>
      </c>
      <c r="L112" s="84"/>
    </row>
    <row r="113">
      <c r="A113" s="80">
        <f t="shared" si="16"/>
        <v>8</v>
      </c>
      <c r="B113" s="34">
        <f t="shared" si="17"/>
        <v>44849</v>
      </c>
      <c r="C113" s="35">
        <v>0.5416666666666666</v>
      </c>
      <c r="D113" s="36" t="s">
        <v>196</v>
      </c>
      <c r="E113" s="38" t="s">
        <v>24</v>
      </c>
      <c r="F113" s="38" t="s">
        <v>197</v>
      </c>
      <c r="G113" s="101"/>
      <c r="H113" s="100"/>
      <c r="I113" s="82">
        <f>'Portugal old'!$H113*1.38</f>
        <v>0</v>
      </c>
      <c r="J113" s="83"/>
      <c r="K113" s="83">
        <f>'Portugal old'!$J113*1.38</f>
        <v>0</v>
      </c>
      <c r="L113" s="84"/>
    </row>
    <row r="114">
      <c r="A114" s="80">
        <f t="shared" si="16"/>
        <v>8</v>
      </c>
      <c r="B114" s="34">
        <f t="shared" si="17"/>
        <v>44849</v>
      </c>
      <c r="C114" s="35">
        <v>0.5833333333333334</v>
      </c>
      <c r="D114" s="36" t="s">
        <v>198</v>
      </c>
      <c r="E114" s="38" t="s">
        <v>17</v>
      </c>
      <c r="F114" s="38" t="s">
        <v>199</v>
      </c>
      <c r="G114" s="101"/>
      <c r="H114" s="100"/>
      <c r="I114" s="82">
        <f>'Portugal old'!$H114*1.38</f>
        <v>0</v>
      </c>
      <c r="J114" s="83"/>
      <c r="K114" s="83">
        <f>'Portugal old'!$J114*1.38</f>
        <v>0</v>
      </c>
      <c r="L114" s="84"/>
    </row>
    <row r="115">
      <c r="A115" s="80">
        <f t="shared" si="16"/>
        <v>8</v>
      </c>
      <c r="B115" s="34">
        <f t="shared" si="17"/>
        <v>44849</v>
      </c>
      <c r="C115" s="35">
        <v>0.625</v>
      </c>
      <c r="D115" s="36" t="s">
        <v>200</v>
      </c>
      <c r="E115" s="101" t="s">
        <v>17</v>
      </c>
      <c r="F115" s="101" t="s">
        <v>201</v>
      </c>
      <c r="G115" s="38"/>
      <c r="H115" s="100"/>
      <c r="I115" s="82">
        <f>'Portugal old'!$H115*1.38</f>
        <v>0</v>
      </c>
      <c r="J115" s="83"/>
      <c r="K115" s="83">
        <f>'Portugal old'!$J115*1.38</f>
        <v>0</v>
      </c>
      <c r="L115" s="84"/>
    </row>
    <row r="116">
      <c r="A116" s="80">
        <f t="shared" si="16"/>
        <v>8</v>
      </c>
      <c r="B116" s="34">
        <f t="shared" si="17"/>
        <v>44849</v>
      </c>
      <c r="C116" s="35">
        <v>0.6666666666666666</v>
      </c>
      <c r="D116" s="102" t="s">
        <v>202</v>
      </c>
      <c r="E116" s="36" t="s">
        <v>24</v>
      </c>
      <c r="F116" s="101" t="s">
        <v>180</v>
      </c>
      <c r="G116" s="38"/>
      <c r="H116" s="100"/>
      <c r="I116" s="82">
        <f>'Portugal old'!$H116*1.38</f>
        <v>0</v>
      </c>
      <c r="J116" s="83"/>
      <c r="K116" s="83">
        <f>'Portugal old'!$J116*1.38</f>
        <v>0</v>
      </c>
      <c r="L116" s="84"/>
    </row>
    <row r="117">
      <c r="A117" s="80">
        <f t="shared" si="16"/>
        <v>8</v>
      </c>
      <c r="B117" s="34">
        <f t="shared" si="17"/>
        <v>44849</v>
      </c>
      <c r="C117" s="35">
        <v>0.7083333333333334</v>
      </c>
      <c r="D117" s="38"/>
      <c r="E117" s="101"/>
      <c r="F117" s="101"/>
      <c r="G117" s="103"/>
      <c r="H117" s="100"/>
      <c r="I117" s="82">
        <f>'Portugal old'!$H117*1.38</f>
        <v>0</v>
      </c>
      <c r="J117" s="83"/>
      <c r="K117" s="83">
        <f>'Portugal old'!$J117*1.38</f>
        <v>0</v>
      </c>
      <c r="L117" s="84"/>
    </row>
    <row r="118">
      <c r="A118" s="80">
        <f t="shared" si="16"/>
        <v>8</v>
      </c>
      <c r="B118" s="34">
        <f t="shared" si="17"/>
        <v>44849</v>
      </c>
      <c r="C118" s="35">
        <v>0.75</v>
      </c>
      <c r="D118" s="38" t="s">
        <v>203</v>
      </c>
      <c r="E118" s="101" t="s">
        <v>24</v>
      </c>
      <c r="F118" s="101" t="s">
        <v>204</v>
      </c>
      <c r="G118" s="103"/>
      <c r="H118" s="100">
        <v>20.0</v>
      </c>
      <c r="I118" s="82">
        <f>'Portugal old'!$H118*1.38</f>
        <v>27.6</v>
      </c>
      <c r="J118" s="83"/>
      <c r="K118" s="83">
        <f>'Portugal old'!$J118*1.38</f>
        <v>0</v>
      </c>
      <c r="L118" s="84"/>
    </row>
    <row r="119">
      <c r="A119" s="80">
        <f t="shared" si="16"/>
        <v>8</v>
      </c>
      <c r="B119" s="34">
        <f t="shared" si="17"/>
        <v>44849</v>
      </c>
      <c r="C119" s="35">
        <v>0.7916666666666666</v>
      </c>
      <c r="D119" s="38"/>
      <c r="E119" s="101"/>
      <c r="F119" s="101"/>
      <c r="G119" s="103"/>
      <c r="H119" s="100"/>
      <c r="I119" s="82">
        <f>'Portugal old'!$H119*1.38</f>
        <v>0</v>
      </c>
      <c r="J119" s="83"/>
      <c r="K119" s="83">
        <f>'Portugal old'!$J119*1.38</f>
        <v>0</v>
      </c>
      <c r="L119" s="84"/>
    </row>
    <row r="120">
      <c r="A120" s="80">
        <f t="shared" si="16"/>
        <v>8</v>
      </c>
      <c r="B120" s="34">
        <f t="shared" si="17"/>
        <v>44849</v>
      </c>
      <c r="C120" s="35">
        <v>0.8333333333333334</v>
      </c>
      <c r="D120" s="38"/>
      <c r="E120" s="38"/>
      <c r="F120" s="38"/>
      <c r="G120" s="103"/>
      <c r="H120" s="83"/>
      <c r="I120" s="82">
        <f>'Portugal old'!$H120*1.38</f>
        <v>0</v>
      </c>
      <c r="J120" s="83"/>
      <c r="K120" s="83">
        <f>'Portugal old'!$J120*1.38</f>
        <v>0</v>
      </c>
      <c r="L120" s="84"/>
    </row>
    <row r="121">
      <c r="A121" s="80">
        <f t="shared" si="16"/>
        <v>8</v>
      </c>
      <c r="B121" s="34">
        <f t="shared" si="17"/>
        <v>44849</v>
      </c>
      <c r="C121" s="98">
        <v>0.875</v>
      </c>
      <c r="D121" s="87" t="s">
        <v>205</v>
      </c>
      <c r="E121" s="88" t="s">
        <v>6</v>
      </c>
      <c r="F121" s="37"/>
      <c r="G121" s="45"/>
      <c r="H121" s="110">
        <v>95.0</v>
      </c>
      <c r="I121" s="82">
        <f>'Portugal old'!$H121*1.38</f>
        <v>131.1</v>
      </c>
      <c r="J121" s="83"/>
      <c r="K121" s="83">
        <f>'Portugal old'!$J121*1.38</f>
        <v>0</v>
      </c>
      <c r="L121" s="84"/>
    </row>
    <row r="122">
      <c r="A122" s="89">
        <f t="shared" si="16"/>
        <v>8</v>
      </c>
      <c r="B122" s="34">
        <f t="shared" si="17"/>
        <v>44849</v>
      </c>
      <c r="C122" s="48">
        <v>0.9166666666666666</v>
      </c>
      <c r="D122" s="49" t="s">
        <v>150</v>
      </c>
      <c r="E122" s="50" t="s">
        <v>130</v>
      </c>
      <c r="F122" s="50"/>
      <c r="G122" s="50"/>
      <c r="H122" s="90">
        <v>10.0</v>
      </c>
      <c r="I122" s="82">
        <f>'Portugal old'!$H122*1.38</f>
        <v>13.8</v>
      </c>
      <c r="J122" s="83"/>
      <c r="K122" s="83">
        <f>'Portugal old'!$J122*1.38</f>
        <v>0</v>
      </c>
      <c r="L122" s="91"/>
    </row>
    <row r="123">
      <c r="A123" s="92">
        <f>A121+1</f>
        <v>9</v>
      </c>
      <c r="B123" s="53">
        <f>B108+1</f>
        <v>44850</v>
      </c>
      <c r="C123" s="26">
        <v>0.3333333333333333</v>
      </c>
      <c r="D123" s="113" t="s">
        <v>206</v>
      </c>
      <c r="E123" s="29" t="s">
        <v>32</v>
      </c>
      <c r="F123" s="29"/>
      <c r="G123" s="29"/>
      <c r="H123" s="93">
        <v>0.0</v>
      </c>
      <c r="I123" s="94">
        <f>'Portugal old'!$H123*1.38</f>
        <v>0</v>
      </c>
      <c r="J123" s="93">
        <v>0.0</v>
      </c>
      <c r="K123" s="93">
        <f>'Portugal old'!$J123*1.38</f>
        <v>0</v>
      </c>
      <c r="L123" s="95"/>
    </row>
    <row r="124">
      <c r="A124" s="80">
        <f t="shared" ref="A124:B124" si="18">A123</f>
        <v>9</v>
      </c>
      <c r="B124" s="34">
        <f t="shared" si="18"/>
        <v>44850</v>
      </c>
      <c r="C124" s="35">
        <v>0.375</v>
      </c>
      <c r="D124" s="36" t="s">
        <v>207</v>
      </c>
      <c r="E124" s="43" t="s">
        <v>130</v>
      </c>
      <c r="F124" s="43"/>
      <c r="G124" s="43"/>
      <c r="H124" s="100">
        <v>100.0</v>
      </c>
      <c r="I124" s="82">
        <f>'Portugal old'!$H124*1.38</f>
        <v>138</v>
      </c>
      <c r="J124" s="83"/>
      <c r="K124" s="83">
        <f>'Portugal old'!$J124*1.38</f>
        <v>0</v>
      </c>
      <c r="L124" s="84"/>
    </row>
    <row r="125">
      <c r="A125" s="80">
        <f t="shared" ref="A125:B125" si="19">A124</f>
        <v>9</v>
      </c>
      <c r="B125" s="34">
        <f t="shared" si="19"/>
        <v>44850</v>
      </c>
      <c r="C125" s="35">
        <v>0.4166666666666667</v>
      </c>
      <c r="D125" s="38"/>
      <c r="E125" s="101"/>
      <c r="F125" s="101"/>
      <c r="G125" s="37"/>
      <c r="H125" s="82"/>
      <c r="I125" s="82">
        <f>'Portugal old'!$H125*1.38</f>
        <v>0</v>
      </c>
      <c r="J125" s="83"/>
      <c r="K125" s="83">
        <f>'Portugal old'!$J125*1.38</f>
        <v>0</v>
      </c>
      <c r="L125" s="84"/>
    </row>
    <row r="126">
      <c r="A126" s="80">
        <f t="shared" ref="A126:B126" si="20">A125</f>
        <v>9</v>
      </c>
      <c r="B126" s="34">
        <f t="shared" si="20"/>
        <v>44850</v>
      </c>
      <c r="C126" s="35">
        <v>0.4583333333333333</v>
      </c>
      <c r="D126" s="113"/>
      <c r="E126" s="101"/>
      <c r="F126" s="101"/>
      <c r="G126" s="101"/>
      <c r="H126" s="83"/>
      <c r="I126" s="82">
        <f>'Portugal old'!$H126*1.38</f>
        <v>0</v>
      </c>
      <c r="J126" s="83"/>
      <c r="K126" s="83">
        <f>'Portugal old'!$J126*1.38</f>
        <v>0</v>
      </c>
      <c r="L126" s="84"/>
    </row>
    <row r="127">
      <c r="A127" s="80">
        <f t="shared" ref="A127:B127" si="21">A126</f>
        <v>9</v>
      </c>
      <c r="B127" s="34">
        <f t="shared" si="21"/>
        <v>44850</v>
      </c>
      <c r="C127" s="35">
        <v>0.5</v>
      </c>
      <c r="D127" s="113"/>
      <c r="E127" s="101"/>
      <c r="F127" s="101"/>
      <c r="G127" s="101"/>
      <c r="H127" s="83"/>
      <c r="I127" s="82">
        <f>'Portugal old'!$H127*1.38</f>
        <v>0</v>
      </c>
      <c r="J127" s="83"/>
      <c r="K127" s="83">
        <f>'Portugal old'!$J127*1.38</f>
        <v>0</v>
      </c>
      <c r="L127" s="84"/>
    </row>
    <row r="128">
      <c r="A128" s="80">
        <f t="shared" ref="A128:B128" si="22">A127</f>
        <v>9</v>
      </c>
      <c r="B128" s="34">
        <f t="shared" si="22"/>
        <v>44850</v>
      </c>
      <c r="C128" s="35">
        <v>0.5416666666666666</v>
      </c>
      <c r="D128" s="113"/>
      <c r="E128" s="36"/>
      <c r="F128" s="101"/>
      <c r="G128" s="101"/>
      <c r="H128" s="83"/>
      <c r="I128" s="82">
        <f>'Portugal old'!$H128*1.38</f>
        <v>0</v>
      </c>
      <c r="J128" s="83"/>
      <c r="K128" s="83">
        <f>'Portugal old'!$J128*1.38</f>
        <v>0</v>
      </c>
      <c r="L128" s="84"/>
    </row>
    <row r="129">
      <c r="A129" s="80">
        <f t="shared" ref="A129:B129" si="23">A128</f>
        <v>9</v>
      </c>
      <c r="B129" s="34">
        <f t="shared" si="23"/>
        <v>44850</v>
      </c>
      <c r="C129" s="35">
        <v>0.5833333333333334</v>
      </c>
      <c r="D129" s="101"/>
      <c r="E129" s="38"/>
      <c r="F129" s="38"/>
      <c r="G129" s="101"/>
      <c r="H129" s="83"/>
      <c r="I129" s="82">
        <f>'Portugal old'!$H129*1.38</f>
        <v>0</v>
      </c>
      <c r="J129" s="83"/>
      <c r="K129" s="83">
        <f>'Portugal old'!$J129*1.38</f>
        <v>0</v>
      </c>
      <c r="L129" s="84"/>
    </row>
    <row r="130">
      <c r="A130" s="80">
        <f t="shared" ref="A130:B130" si="24">A129</f>
        <v>9</v>
      </c>
      <c r="B130" s="34">
        <f t="shared" si="24"/>
        <v>44850</v>
      </c>
      <c r="C130" s="35">
        <v>0.625</v>
      </c>
      <c r="D130" s="96" t="s">
        <v>208</v>
      </c>
      <c r="E130" s="38" t="s">
        <v>32</v>
      </c>
      <c r="F130" s="38"/>
      <c r="G130" s="101"/>
      <c r="H130" s="82">
        <v>0.0</v>
      </c>
      <c r="I130" s="82">
        <f>'Portugal old'!$H130*1.38</f>
        <v>0</v>
      </c>
      <c r="J130" s="83">
        <v>0.0</v>
      </c>
      <c r="K130" s="83">
        <f>'Portugal old'!$J130*1.38</f>
        <v>0</v>
      </c>
      <c r="L130" s="84"/>
    </row>
    <row r="131">
      <c r="A131" s="80">
        <f t="shared" ref="A131:B131" si="25">A130</f>
        <v>9</v>
      </c>
      <c r="B131" s="34">
        <f t="shared" si="25"/>
        <v>44850</v>
      </c>
      <c r="C131" s="35">
        <v>0.6666666666666666</v>
      </c>
      <c r="D131" s="113"/>
      <c r="E131" s="36"/>
      <c r="F131" s="101"/>
      <c r="G131" s="38"/>
      <c r="H131" s="82"/>
      <c r="I131" s="82">
        <f>'Portugal old'!$H131*1.38</f>
        <v>0</v>
      </c>
      <c r="J131" s="83"/>
      <c r="K131" s="83">
        <f>'Portugal old'!$J131*1.38</f>
        <v>0</v>
      </c>
      <c r="L131" s="84"/>
    </row>
    <row r="132">
      <c r="A132" s="80">
        <f t="shared" ref="A132:B132" si="26">A131</f>
        <v>9</v>
      </c>
      <c r="B132" s="34">
        <f t="shared" si="26"/>
        <v>44850</v>
      </c>
      <c r="C132" s="35">
        <v>0.7083333333333334</v>
      </c>
      <c r="D132" s="113"/>
      <c r="E132" s="36"/>
      <c r="F132" s="101"/>
      <c r="G132" s="101"/>
      <c r="H132" s="83"/>
      <c r="I132" s="82">
        <f>'Portugal old'!$H132*1.38</f>
        <v>0</v>
      </c>
      <c r="J132" s="83"/>
      <c r="K132" s="83">
        <f>'Portugal old'!$J132*1.38</f>
        <v>0</v>
      </c>
      <c r="L132" s="84"/>
    </row>
    <row r="133">
      <c r="A133" s="80">
        <f t="shared" ref="A133:B133" si="27">A132</f>
        <v>9</v>
      </c>
      <c r="B133" s="34">
        <f t="shared" si="27"/>
        <v>44850</v>
      </c>
      <c r="C133" s="35">
        <v>0.75</v>
      </c>
      <c r="D133" s="81"/>
      <c r="E133" s="101"/>
      <c r="F133" s="101"/>
      <c r="G133" s="38"/>
      <c r="H133" s="82"/>
      <c r="I133" s="82">
        <f>'Portugal old'!$H133*1.38</f>
        <v>0</v>
      </c>
      <c r="J133" s="83"/>
      <c r="K133" s="83">
        <f>'Portugal old'!$J133*1.38</f>
        <v>0</v>
      </c>
      <c r="L133" s="84"/>
    </row>
    <row r="134">
      <c r="A134" s="80">
        <f t="shared" ref="A134:B134" si="28">A133</f>
        <v>9</v>
      </c>
      <c r="B134" s="34">
        <f t="shared" si="28"/>
        <v>44850</v>
      </c>
      <c r="C134" s="35">
        <v>0.7916666666666666</v>
      </c>
      <c r="D134" s="81"/>
      <c r="E134" s="38"/>
      <c r="F134" s="103"/>
      <c r="G134" s="101"/>
      <c r="H134" s="83"/>
      <c r="I134" s="82">
        <f>'Portugal old'!$H134*1.38</f>
        <v>0</v>
      </c>
      <c r="J134" s="83"/>
      <c r="K134" s="83">
        <f>'Portugal old'!$J134*1.38</f>
        <v>0</v>
      </c>
      <c r="L134" s="84"/>
    </row>
    <row r="135">
      <c r="A135" s="80">
        <f t="shared" ref="A135:B135" si="29">A134</f>
        <v>9</v>
      </c>
      <c r="B135" s="34">
        <f t="shared" si="29"/>
        <v>44850</v>
      </c>
      <c r="C135" s="35">
        <v>0.8333333333333334</v>
      </c>
      <c r="D135" s="81"/>
      <c r="E135" s="38"/>
      <c r="F135" s="103"/>
      <c r="G135" s="101"/>
      <c r="H135" s="83"/>
      <c r="I135" s="82">
        <f>'Portugal old'!$H135*1.38</f>
        <v>0</v>
      </c>
      <c r="J135" s="83"/>
      <c r="K135" s="83">
        <f>'Portugal old'!$J135*1.38</f>
        <v>0</v>
      </c>
      <c r="L135" s="84"/>
    </row>
    <row r="136">
      <c r="A136" s="80">
        <f t="shared" ref="A136:B136" si="30">A135</f>
        <v>9</v>
      </c>
      <c r="B136" s="34">
        <f t="shared" si="30"/>
        <v>44850</v>
      </c>
      <c r="C136" s="35">
        <v>0.875</v>
      </c>
      <c r="D136" s="87"/>
      <c r="E136" s="88"/>
      <c r="F136" s="88"/>
      <c r="G136" s="88"/>
      <c r="H136" s="86"/>
      <c r="I136" s="82">
        <f>'Portugal old'!$H136*1.38</f>
        <v>0</v>
      </c>
      <c r="J136" s="83"/>
      <c r="K136" s="83">
        <f>'Portugal old'!$J136*1.38</f>
        <v>0</v>
      </c>
      <c r="L136" s="111"/>
    </row>
    <row r="137">
      <c r="A137" s="80">
        <f t="shared" ref="A137:B137" si="31">A136</f>
        <v>9</v>
      </c>
      <c r="B137" s="34">
        <f t="shared" si="31"/>
        <v>44850</v>
      </c>
      <c r="C137" s="48">
        <v>0.9166666666666666</v>
      </c>
      <c r="D137" s="49"/>
      <c r="E137" s="50"/>
      <c r="F137" s="50"/>
      <c r="G137" s="88"/>
      <c r="H137" s="83"/>
      <c r="I137" s="82">
        <f>'Portugal old'!$H137*1.38</f>
        <v>0</v>
      </c>
      <c r="J137" s="83"/>
      <c r="K137" s="83">
        <f>'Portugal old'!$J137*1.38</f>
        <v>0</v>
      </c>
      <c r="L137" s="91"/>
    </row>
    <row r="138" ht="15.75" customHeight="1">
      <c r="A138" s="92" t="s">
        <v>60</v>
      </c>
      <c r="B138" s="92"/>
      <c r="C138" s="114"/>
      <c r="D138" s="115"/>
      <c r="E138" s="116"/>
      <c r="F138" s="116"/>
      <c r="G138" s="116"/>
      <c r="H138" s="117">
        <f>SUM(H8:H137)</f>
        <v>2021.5</v>
      </c>
      <c r="I138" s="118">
        <f>'Portugal old'!$H138*1.38</f>
        <v>2789.67</v>
      </c>
      <c r="J138" s="117">
        <f>SUM(J8:J137)</f>
        <v>189.7463768</v>
      </c>
      <c r="K138" s="117">
        <f>'Portugal old'!$J138*1.38</f>
        <v>261.85</v>
      </c>
      <c r="L138" s="119"/>
    </row>
    <row r="139" ht="15.75" customHeight="1">
      <c r="L139" s="120"/>
    </row>
    <row r="140" ht="15.75" customHeight="1">
      <c r="B140" s="121"/>
    </row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>
      <c r="D147" s="36" t="s">
        <v>100</v>
      </c>
    </row>
    <row r="148" ht="15.75" customHeight="1">
      <c r="D148" s="36" t="s">
        <v>209</v>
      </c>
    </row>
    <row r="149" ht="15.75" customHeight="1">
      <c r="D149" s="36"/>
    </row>
    <row r="150" ht="15.75" customHeight="1">
      <c r="D150" s="36"/>
    </row>
    <row r="151" ht="15.75" customHeight="1">
      <c r="D151" s="36" t="s">
        <v>210</v>
      </c>
    </row>
    <row r="152" ht="15.75" customHeight="1">
      <c r="D152" s="38" t="s">
        <v>211</v>
      </c>
    </row>
    <row r="153" ht="15.75" customHeight="1">
      <c r="D153" s="36"/>
    </row>
    <row r="154" ht="15.75" customHeight="1">
      <c r="D154" s="36"/>
    </row>
    <row r="155" ht="15.75" customHeight="1">
      <c r="D155" s="36"/>
    </row>
    <row r="156" ht="15.75" customHeight="1">
      <c r="D156" s="36"/>
    </row>
    <row r="157" ht="15.75" customHeight="1">
      <c r="D157" s="36"/>
    </row>
    <row r="158" ht="15.75" customHeight="1">
      <c r="D158" s="36"/>
    </row>
    <row r="159" ht="15.75" customHeight="1">
      <c r="D159" s="36"/>
    </row>
    <row r="160" ht="15.75" customHeight="1">
      <c r="D160" s="38"/>
    </row>
    <row r="161" ht="15.75" customHeight="1">
      <c r="D161" s="36" t="s">
        <v>212</v>
      </c>
    </row>
    <row r="162" ht="15.75" customHeight="1">
      <c r="D162" s="36" t="s">
        <v>213</v>
      </c>
    </row>
    <row r="163" ht="85.5" customHeight="1">
      <c r="D163" s="36" t="s">
        <v>214</v>
      </c>
    </row>
    <row r="164" ht="15.75" customHeight="1">
      <c r="D164" s="36"/>
    </row>
    <row r="165" ht="15.75" customHeight="1">
      <c r="D165" s="38"/>
    </row>
    <row r="166" ht="15.75" customHeight="1">
      <c r="D166" s="36" t="s">
        <v>215</v>
      </c>
    </row>
    <row r="167" ht="15.75" customHeight="1">
      <c r="D167" s="36"/>
    </row>
    <row r="168" ht="15.75" customHeight="1">
      <c r="D168" s="38"/>
    </row>
    <row r="169" ht="15.75" customHeight="1">
      <c r="D169" s="38"/>
    </row>
    <row r="170" ht="15.75" customHeight="1">
      <c r="D170" s="36" t="s">
        <v>98</v>
      </c>
    </row>
    <row r="171" ht="15.75" customHeight="1"/>
    <row r="172" ht="15.75" customHeight="1"/>
    <row r="173" ht="15.75" customHeight="1">
      <c r="D173" s="38" t="s">
        <v>216</v>
      </c>
    </row>
    <row r="174" ht="15.75" customHeight="1">
      <c r="D174" s="38" t="s">
        <v>217</v>
      </c>
    </row>
    <row r="175" ht="15.75" customHeight="1">
      <c r="D175" s="38" t="s">
        <v>218</v>
      </c>
    </row>
    <row r="176" ht="15.75" customHeight="1">
      <c r="D176" s="36" t="s">
        <v>219</v>
      </c>
    </row>
    <row r="177" ht="15.75" customHeight="1">
      <c r="D177" s="38" t="s">
        <v>220</v>
      </c>
    </row>
    <row r="178" ht="15.75" customHeight="1">
      <c r="D178" s="38" t="s">
        <v>221</v>
      </c>
    </row>
    <row r="179" ht="15.75" customHeight="1">
      <c r="D179" s="101"/>
    </row>
    <row r="180" ht="15.75" customHeight="1">
      <c r="D180" s="113"/>
    </row>
    <row r="181" ht="15.75" customHeight="1">
      <c r="D181" s="38"/>
    </row>
    <row r="182" ht="15.75" customHeight="1">
      <c r="D182" s="38" t="s">
        <v>222</v>
      </c>
    </row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</sheetData>
  <dataValidations>
    <dataValidation type="list" allowBlank="1" showErrorMessage="1" sqref="E8:E41 E43:E51 E53:E79 E81:E138">
      <formula1>"Travel,Accomodation,Food,Activity,Car"</formula1>
    </dataValidation>
  </dataValidations>
  <hyperlinks>
    <hyperlink r:id="rId1" ref="L34"/>
  </hyperlinks>
  <printOptions/>
  <pageMargins bottom="0.75" footer="0.0" header="0.0" left="0.7" right="0.7" top="0.75"/>
  <pageSetup orientation="landscape"/>
  <drawing r:id="rId2"/>
  <tableParts count="4">
    <tablePart r:id="rId7"/>
    <tablePart r:id="rId8"/>
    <tablePart r:id="rId9"/>
    <tablePart r:id="rId10"/>
  </tableParts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showGridLines="0" workbookViewId="0"/>
  </sheetViews>
  <sheetFormatPr customHeight="1" defaultColWidth="12.63" defaultRowHeight="15.0"/>
  <cols>
    <col customWidth="1" min="1" max="1" width="14.5"/>
    <col customWidth="1" min="2" max="2" width="16.38"/>
    <col customWidth="1" min="3" max="3" width="25.88"/>
    <col customWidth="1" min="4" max="4" width="24.88"/>
    <col customWidth="1" min="5" max="5" width="18.88"/>
    <col customWidth="1" min="6" max="6" width="14.5"/>
    <col customWidth="1" min="7" max="7" width="25.88"/>
    <col customWidth="1" min="8" max="8" width="22.0"/>
    <col customWidth="1" min="9" max="9" width="29.38"/>
    <col customWidth="1" min="10" max="26" width="14.5"/>
  </cols>
  <sheetData>
    <row r="2" ht="15.0" customHeight="1">
      <c r="A2" s="122" t="s">
        <v>9</v>
      </c>
    </row>
    <row r="3" ht="15.0" customHeight="1">
      <c r="A3" s="124"/>
    </row>
    <row r="4" ht="15.0" customHeight="1">
      <c r="A4" s="124"/>
    </row>
    <row r="5" ht="15.0" customHeight="1">
      <c r="A5" s="124"/>
    </row>
    <row r="6" ht="15.0" customHeight="1">
      <c r="A6" s="124"/>
    </row>
    <row r="7" ht="15.0" customHeight="1">
      <c r="A7" s="124"/>
    </row>
    <row r="8" ht="15.0" customHeight="1">
      <c r="A8" s="124"/>
    </row>
    <row r="9" ht="15.0" customHeight="1">
      <c r="A9" s="124"/>
    </row>
    <row r="10" ht="15.0" customHeight="1">
      <c r="A10" s="127"/>
      <c r="B10" s="128"/>
      <c r="C10" s="128"/>
      <c r="D10" s="129"/>
    </row>
    <row r="11" ht="15.0" customHeight="1"/>
    <row r="12" ht="15.0" customHeight="1"/>
    <row r="13" ht="15.0" customHeight="1"/>
  </sheetData>
  <mergeCells count="1">
    <mergeCell ref="A2:A10"/>
  </mergeCells>
  <printOptions/>
  <pageMargins bottom="0.75" footer="0.0" header="0.0" left="0.7" right="0.7" top="0.75"/>
  <pageSetup orientation="landscape"/>
  <drawing r:id="rId3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2020-06-28T18:32:02Z</dcterms:created>
  <dc:creator>Owen Gilbert</dc:creator>
</cp:coreProperties>
</file>